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nisonoff/Desktop/PHNjune2019/EBOE/BOE/State Reports/Cahpter 44/2021 report/BCASBO/"/>
    </mc:Choice>
  </mc:AlternateContent>
  <xr:revisionPtr revIDLastSave="0" documentId="13_ncr:1_{8080BCF0-6E05-474A-A52D-E4914409CCE9}" xr6:coauthVersionLast="46" xr6:coauthVersionMax="46" xr10:uidLastSave="{00000000-0000-0000-0000-000000000000}"/>
  <bookViews>
    <workbookView xWindow="27200" yWindow="3580" windowWidth="24500" windowHeight="16000" xr2:uid="{41A2640B-D060-4C19-8A65-390928563A11}"/>
  </bookViews>
  <sheets>
    <sheet name="Summary" sheetId="4" r:id="rId1"/>
    <sheet name="NJEHP - Single" sheetId="1" r:id="rId2"/>
    <sheet name="NJEHP - HW" sheetId="2" r:id="rId3"/>
    <sheet name="NJEHP _ Family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G6" i="4"/>
  <c r="F6" i="4"/>
  <c r="H6" i="4" s="1"/>
  <c r="G5" i="4"/>
  <c r="F5" i="4"/>
  <c r="G4" i="4"/>
  <c r="F4" i="4"/>
  <c r="H4" i="4" s="1"/>
  <c r="C6" i="4"/>
  <c r="B6" i="4"/>
  <c r="C5" i="4"/>
  <c r="B5" i="4"/>
  <c r="D5" i="4" s="1"/>
  <c r="C4" i="4"/>
  <c r="B4" i="4"/>
  <c r="O141" i="1"/>
  <c r="R38" i="3"/>
  <c r="X26" i="3"/>
  <c r="Y26" i="3"/>
  <c r="Y22" i="3"/>
  <c r="X22" i="3"/>
  <c r="X10" i="3"/>
  <c r="Y10" i="3"/>
  <c r="W26" i="3"/>
  <c r="W22" i="3"/>
  <c r="W21" i="3"/>
  <c r="Y21" i="3" s="1"/>
  <c r="W20" i="3"/>
  <c r="Y20" i="3" s="1"/>
  <c r="Y19" i="3"/>
  <c r="W19" i="3"/>
  <c r="W18" i="3"/>
  <c r="Y18" i="3" s="1"/>
  <c r="W17" i="3"/>
  <c r="Y17" i="3" s="1"/>
  <c r="W16" i="3"/>
  <c r="Y16" i="3" s="1"/>
  <c r="X15" i="3"/>
  <c r="W15" i="3"/>
  <c r="W14" i="3"/>
  <c r="Y14" i="3" s="1"/>
  <c r="W10" i="3"/>
  <c r="W9" i="3"/>
  <c r="Y9" i="3" s="1"/>
  <c r="W8" i="3"/>
  <c r="Y8" i="3" s="1"/>
  <c r="Y7" i="3"/>
  <c r="W7" i="3"/>
  <c r="W6" i="3"/>
  <c r="Y6" i="3" s="1"/>
  <c r="W5" i="3"/>
  <c r="Y5" i="3" s="1"/>
  <c r="W4" i="3"/>
  <c r="Y4" i="3" s="1"/>
  <c r="Y3" i="3"/>
  <c r="X3" i="3"/>
  <c r="W3" i="3"/>
  <c r="W2" i="3"/>
  <c r="Y2" i="3" s="1"/>
  <c r="K35" i="3"/>
  <c r="K32" i="3"/>
  <c r="J32" i="3"/>
  <c r="K29" i="3"/>
  <c r="K27" i="3"/>
  <c r="K28" i="3"/>
  <c r="K26" i="3"/>
  <c r="K25" i="3"/>
  <c r="K23" i="3"/>
  <c r="K24" i="3"/>
  <c r="K22" i="3"/>
  <c r="K16" i="3"/>
  <c r="K17" i="3"/>
  <c r="K18" i="3"/>
  <c r="K19" i="3"/>
  <c r="K20" i="3"/>
  <c r="K21" i="3"/>
  <c r="K14" i="3"/>
  <c r="K13" i="3"/>
  <c r="K11" i="3"/>
  <c r="K12" i="3"/>
  <c r="K10" i="3"/>
  <c r="K3" i="3"/>
  <c r="K4" i="3"/>
  <c r="K5" i="3"/>
  <c r="K6" i="3"/>
  <c r="K7" i="3"/>
  <c r="K8" i="3"/>
  <c r="K9" i="3"/>
  <c r="K2" i="3"/>
  <c r="I21" i="3"/>
  <c r="I20" i="3"/>
  <c r="I19" i="3"/>
  <c r="I18" i="3"/>
  <c r="I17" i="3"/>
  <c r="I16" i="3"/>
  <c r="J15" i="3"/>
  <c r="I15" i="3"/>
  <c r="I14" i="3"/>
  <c r="I9" i="3"/>
  <c r="I8" i="3"/>
  <c r="I7" i="3"/>
  <c r="I6" i="3"/>
  <c r="I5" i="3"/>
  <c r="I4" i="3"/>
  <c r="J3" i="3"/>
  <c r="I3" i="3"/>
  <c r="I2" i="3"/>
  <c r="R44" i="2"/>
  <c r="X30" i="2"/>
  <c r="X18" i="2"/>
  <c r="X10" i="2"/>
  <c r="W30" i="2"/>
  <c r="W29" i="2"/>
  <c r="Y29" i="2" s="1"/>
  <c r="Y28" i="2"/>
  <c r="W28" i="2"/>
  <c r="Y27" i="2"/>
  <c r="W27" i="2"/>
  <c r="Y26" i="2"/>
  <c r="W26" i="2"/>
  <c r="W25" i="2"/>
  <c r="Y25" i="2" s="1"/>
  <c r="Y24" i="2"/>
  <c r="W24" i="2"/>
  <c r="X23" i="2"/>
  <c r="W23" i="2"/>
  <c r="Y22" i="2"/>
  <c r="W22" i="2"/>
  <c r="W18" i="2"/>
  <c r="Y18" i="2" s="1"/>
  <c r="W17" i="2"/>
  <c r="Y17" i="2" s="1"/>
  <c r="Y16" i="2"/>
  <c r="W16" i="2"/>
  <c r="Y15" i="2"/>
  <c r="W15" i="2"/>
  <c r="Y14" i="2"/>
  <c r="W14" i="2"/>
  <c r="W10" i="2"/>
  <c r="Y10" i="2" s="1"/>
  <c r="W9" i="2"/>
  <c r="Y9" i="2" s="1"/>
  <c r="Y8" i="2"/>
  <c r="W8" i="2"/>
  <c r="Y7" i="2"/>
  <c r="W7" i="2"/>
  <c r="Y6" i="2"/>
  <c r="W6" i="2"/>
  <c r="W5" i="2"/>
  <c r="Y5" i="2" s="1"/>
  <c r="Y4" i="2"/>
  <c r="W4" i="2"/>
  <c r="X3" i="2"/>
  <c r="X37" i="2" s="1"/>
  <c r="W3" i="2"/>
  <c r="Y2" i="2"/>
  <c r="W2" i="2"/>
  <c r="K40" i="2"/>
  <c r="K37" i="2"/>
  <c r="J37" i="2"/>
  <c r="K33" i="2"/>
  <c r="K31" i="2"/>
  <c r="K32" i="2"/>
  <c r="K30" i="2"/>
  <c r="K24" i="2"/>
  <c r="K25" i="2"/>
  <c r="K26" i="2"/>
  <c r="K27" i="2"/>
  <c r="K28" i="2"/>
  <c r="K29" i="2"/>
  <c r="K22" i="2"/>
  <c r="K21" i="2"/>
  <c r="K19" i="2"/>
  <c r="K20" i="2"/>
  <c r="K18" i="2"/>
  <c r="K15" i="2"/>
  <c r="K16" i="2"/>
  <c r="K17" i="2"/>
  <c r="K14" i="2"/>
  <c r="K13" i="2"/>
  <c r="K11" i="2"/>
  <c r="K12" i="2"/>
  <c r="K10" i="2"/>
  <c r="K4" i="2"/>
  <c r="K5" i="2"/>
  <c r="K6" i="2"/>
  <c r="K7" i="2"/>
  <c r="K8" i="2"/>
  <c r="K9" i="2"/>
  <c r="K2" i="2"/>
  <c r="I29" i="2"/>
  <c r="I28" i="2"/>
  <c r="I27" i="2"/>
  <c r="I26" i="2"/>
  <c r="I25" i="2"/>
  <c r="I24" i="2"/>
  <c r="J23" i="2"/>
  <c r="I23" i="2"/>
  <c r="I22" i="2"/>
  <c r="I17" i="2"/>
  <c r="I16" i="2"/>
  <c r="I15" i="2"/>
  <c r="I14" i="2"/>
  <c r="I9" i="2"/>
  <c r="I8" i="2"/>
  <c r="I7" i="2"/>
  <c r="I6" i="2"/>
  <c r="I5" i="2"/>
  <c r="I4" i="2"/>
  <c r="J3" i="2"/>
  <c r="I3" i="2"/>
  <c r="I2" i="2"/>
  <c r="O137" i="1"/>
  <c r="Y126" i="1"/>
  <c r="X126" i="1"/>
  <c r="Y110" i="1"/>
  <c r="X110" i="1"/>
  <c r="Y98" i="1"/>
  <c r="X98" i="1"/>
  <c r="X131" i="1" s="1"/>
  <c r="Y86" i="1"/>
  <c r="X86" i="1"/>
  <c r="Y78" i="1"/>
  <c r="X78" i="1"/>
  <c r="Y66" i="1"/>
  <c r="X66" i="1"/>
  <c r="Y50" i="1"/>
  <c r="X50" i="1"/>
  <c r="Y34" i="1"/>
  <c r="X34" i="1"/>
  <c r="Y22" i="1"/>
  <c r="X22" i="1"/>
  <c r="Y10" i="1"/>
  <c r="X10" i="1"/>
  <c r="J131" i="1"/>
  <c r="W10" i="1"/>
  <c r="W126" i="1"/>
  <c r="Y125" i="1"/>
  <c r="W125" i="1"/>
  <c r="W124" i="1"/>
  <c r="Y124" i="1" s="1"/>
  <c r="W123" i="1"/>
  <c r="Y123" i="1" s="1"/>
  <c r="W122" i="1"/>
  <c r="Y122" i="1" s="1"/>
  <c r="W121" i="1"/>
  <c r="Y121" i="1" s="1"/>
  <c r="W120" i="1"/>
  <c r="Y120" i="1" s="1"/>
  <c r="Y119" i="1"/>
  <c r="W119" i="1"/>
  <c r="W118" i="1"/>
  <c r="Y118" i="1" s="1"/>
  <c r="Y117" i="1"/>
  <c r="W117" i="1"/>
  <c r="Y116" i="1"/>
  <c r="W116" i="1"/>
  <c r="W115" i="1"/>
  <c r="Y115" i="1" s="1"/>
  <c r="W114" i="1"/>
  <c r="Y114" i="1" s="1"/>
  <c r="W110" i="1"/>
  <c r="Y109" i="1"/>
  <c r="W109" i="1"/>
  <c r="Y108" i="1"/>
  <c r="W108" i="1"/>
  <c r="W107" i="1"/>
  <c r="Y107" i="1" s="1"/>
  <c r="W106" i="1"/>
  <c r="Y106" i="1" s="1"/>
  <c r="W105" i="1"/>
  <c r="Y105" i="1" s="1"/>
  <c r="W104" i="1"/>
  <c r="Y104" i="1" s="1"/>
  <c r="X103" i="1"/>
  <c r="W103" i="1"/>
  <c r="W102" i="1"/>
  <c r="Y102" i="1" s="1"/>
  <c r="W98" i="1"/>
  <c r="W97" i="1"/>
  <c r="Y97" i="1" s="1"/>
  <c r="Y96" i="1"/>
  <c r="W96" i="1"/>
  <c r="Y95" i="1"/>
  <c r="W95" i="1"/>
  <c r="W94" i="1"/>
  <c r="Y94" i="1" s="1"/>
  <c r="Y93" i="1"/>
  <c r="W93" i="1"/>
  <c r="W92" i="1"/>
  <c r="Y92" i="1" s="1"/>
  <c r="X91" i="1"/>
  <c r="W91" i="1"/>
  <c r="W90" i="1"/>
  <c r="Y90" i="1" s="1"/>
  <c r="W86" i="1"/>
  <c r="Y85" i="1"/>
  <c r="W85" i="1"/>
  <c r="W84" i="1"/>
  <c r="Y84" i="1" s="1"/>
  <c r="W83" i="1"/>
  <c r="Y83" i="1" s="1"/>
  <c r="W82" i="1"/>
  <c r="Y82" i="1" s="1"/>
  <c r="W78" i="1"/>
  <c r="Y77" i="1"/>
  <c r="W77" i="1"/>
  <c r="W76" i="1"/>
  <c r="Y76" i="1" s="1"/>
  <c r="W75" i="1"/>
  <c r="Y75" i="1" s="1"/>
  <c r="W74" i="1"/>
  <c r="Y74" i="1" s="1"/>
  <c r="W73" i="1"/>
  <c r="Y73" i="1" s="1"/>
  <c r="W72" i="1"/>
  <c r="Y72" i="1" s="1"/>
  <c r="X71" i="1"/>
  <c r="W71" i="1"/>
  <c r="W70" i="1"/>
  <c r="Y70" i="1" s="1"/>
  <c r="W66" i="1"/>
  <c r="W65" i="1"/>
  <c r="Y65" i="1" s="1"/>
  <c r="W64" i="1"/>
  <c r="Y64" i="1" s="1"/>
  <c r="Y63" i="1"/>
  <c r="W63" i="1"/>
  <c r="W62" i="1"/>
  <c r="Y62" i="1" s="1"/>
  <c r="Y61" i="1"/>
  <c r="W61" i="1"/>
  <c r="Y60" i="1"/>
  <c r="W60" i="1"/>
  <c r="W59" i="1"/>
  <c r="Y59" i="1" s="1"/>
  <c r="W58" i="1"/>
  <c r="Y58" i="1" s="1"/>
  <c r="Y57" i="1"/>
  <c r="W57" i="1"/>
  <c r="W56" i="1"/>
  <c r="Y56" i="1" s="1"/>
  <c r="W55" i="1"/>
  <c r="Y55" i="1" s="1"/>
  <c r="W54" i="1"/>
  <c r="Y54" i="1" s="1"/>
  <c r="W50" i="1"/>
  <c r="Y49" i="1"/>
  <c r="W49" i="1"/>
  <c r="W48" i="1"/>
  <c r="Y48" i="1" s="1"/>
  <c r="W47" i="1"/>
  <c r="Y47" i="1" s="1"/>
  <c r="W46" i="1"/>
  <c r="Y46" i="1" s="1"/>
  <c r="W45" i="1"/>
  <c r="Y45" i="1" s="1"/>
  <c r="W44" i="1"/>
  <c r="Y44" i="1" s="1"/>
  <c r="Y43" i="1"/>
  <c r="W43" i="1"/>
  <c r="W42" i="1"/>
  <c r="Y42" i="1" s="1"/>
  <c r="Y41" i="1"/>
  <c r="W41" i="1"/>
  <c r="Y40" i="1"/>
  <c r="W40" i="1"/>
  <c r="W39" i="1"/>
  <c r="Y39" i="1" s="1"/>
  <c r="W38" i="1"/>
  <c r="Y38" i="1" s="1"/>
  <c r="W34" i="1"/>
  <c r="Y33" i="1"/>
  <c r="W33" i="1"/>
  <c r="Y32" i="1"/>
  <c r="W32" i="1"/>
  <c r="W31" i="1"/>
  <c r="Y31" i="1" s="1"/>
  <c r="W30" i="1"/>
  <c r="Y30" i="1" s="1"/>
  <c r="W29" i="1"/>
  <c r="Y29" i="1" s="1"/>
  <c r="W28" i="1"/>
  <c r="Y28" i="1" s="1"/>
  <c r="X27" i="1"/>
  <c r="W27" i="1"/>
  <c r="Y27" i="1" s="1"/>
  <c r="Y26" i="1"/>
  <c r="W26" i="1"/>
  <c r="W22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X15" i="1"/>
  <c r="W15" i="1"/>
  <c r="W14" i="1"/>
  <c r="Y14" i="1" s="1"/>
  <c r="W9" i="1"/>
  <c r="Y9" i="1" s="1"/>
  <c r="W8" i="1"/>
  <c r="Y8" i="1" s="1"/>
  <c r="W7" i="1"/>
  <c r="Y7" i="1" s="1"/>
  <c r="Y6" i="1"/>
  <c r="W6" i="1"/>
  <c r="W5" i="1"/>
  <c r="Y5" i="1" s="1"/>
  <c r="W4" i="1"/>
  <c r="Y4" i="1" s="1"/>
  <c r="Y3" i="1"/>
  <c r="W3" i="1"/>
  <c r="W2" i="1"/>
  <c r="Y2" i="1" s="1"/>
  <c r="K127" i="1"/>
  <c r="K120" i="1"/>
  <c r="K109" i="1"/>
  <c r="K94" i="1"/>
  <c r="K78" i="1"/>
  <c r="K69" i="1"/>
  <c r="K57" i="1"/>
  <c r="I54" i="1"/>
  <c r="K54" i="1" s="1"/>
  <c r="K40" i="1"/>
  <c r="K48" i="1"/>
  <c r="K14" i="1"/>
  <c r="K27" i="1"/>
  <c r="J15" i="1"/>
  <c r="J13" i="1"/>
  <c r="K5" i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09" i="1"/>
  <c r="I108" i="1"/>
  <c r="K108" i="1" s="1"/>
  <c r="I107" i="1"/>
  <c r="K107" i="1" s="1"/>
  <c r="I106" i="1"/>
  <c r="K106" i="1" s="1"/>
  <c r="I105" i="1"/>
  <c r="K105" i="1" s="1"/>
  <c r="I104" i="1"/>
  <c r="K104" i="1" s="1"/>
  <c r="J103" i="1"/>
  <c r="I103" i="1"/>
  <c r="I102" i="1"/>
  <c r="K102" i="1" s="1"/>
  <c r="I97" i="1"/>
  <c r="K97" i="1" s="1"/>
  <c r="I96" i="1"/>
  <c r="K96" i="1" s="1"/>
  <c r="I95" i="1"/>
  <c r="K95" i="1" s="1"/>
  <c r="I94" i="1"/>
  <c r="I93" i="1"/>
  <c r="K93" i="1" s="1"/>
  <c r="I92" i="1"/>
  <c r="K92" i="1" s="1"/>
  <c r="J91" i="1"/>
  <c r="I91" i="1"/>
  <c r="I90" i="1"/>
  <c r="K90" i="1" s="1"/>
  <c r="I85" i="1"/>
  <c r="K85" i="1" s="1"/>
  <c r="I84" i="1"/>
  <c r="K84" i="1" s="1"/>
  <c r="I83" i="1"/>
  <c r="K83" i="1" s="1"/>
  <c r="I82" i="1"/>
  <c r="K82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J71" i="1"/>
  <c r="I71" i="1"/>
  <c r="I70" i="1"/>
  <c r="K70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I56" i="1"/>
  <c r="K56" i="1" s="1"/>
  <c r="I55" i="1"/>
  <c r="K55" i="1" s="1"/>
  <c r="I66" i="1"/>
  <c r="K66" i="1" s="1"/>
  <c r="I67" i="1"/>
  <c r="K67" i="1" s="1"/>
  <c r="I68" i="1"/>
  <c r="K68" i="1" s="1"/>
  <c r="I69" i="1"/>
  <c r="I49" i="1"/>
  <c r="K49" i="1" s="1"/>
  <c r="I48" i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I39" i="1"/>
  <c r="K39" i="1" s="1"/>
  <c r="I38" i="1"/>
  <c r="K38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J27" i="1"/>
  <c r="I27" i="1"/>
  <c r="I26" i="1"/>
  <c r="K26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I14" i="1"/>
  <c r="I9" i="1"/>
  <c r="K9" i="1" s="1"/>
  <c r="I8" i="1"/>
  <c r="K8" i="1" s="1"/>
  <c r="I7" i="1"/>
  <c r="K7" i="1" s="1"/>
  <c r="I6" i="1"/>
  <c r="K6" i="1" s="1"/>
  <c r="I5" i="1"/>
  <c r="I4" i="1"/>
  <c r="K4" i="1" s="1"/>
  <c r="I3" i="1"/>
  <c r="K3" i="1" s="1"/>
  <c r="I2" i="1"/>
  <c r="K2" i="1" s="1"/>
  <c r="I11" i="1"/>
  <c r="K11" i="1" s="1"/>
  <c r="I12" i="1"/>
  <c r="K12" i="1" s="1"/>
  <c r="I13" i="1"/>
  <c r="K13" i="1" s="1"/>
  <c r="I22" i="1"/>
  <c r="I23" i="1"/>
  <c r="I24" i="1"/>
  <c r="I25" i="1"/>
  <c r="I34" i="1"/>
  <c r="K34" i="1" s="1"/>
  <c r="I35" i="1"/>
  <c r="K35" i="1" s="1"/>
  <c r="I36" i="1"/>
  <c r="K36" i="1" s="1"/>
  <c r="I37" i="1"/>
  <c r="K37" i="1" s="1"/>
  <c r="I50" i="1"/>
  <c r="K50" i="1" s="1"/>
  <c r="I51" i="1"/>
  <c r="K51" i="1" s="1"/>
  <c r="I52" i="1"/>
  <c r="K52" i="1" s="1"/>
  <c r="I53" i="1"/>
  <c r="K53" i="1" s="1"/>
  <c r="I78" i="1"/>
  <c r="I79" i="1"/>
  <c r="K79" i="1" s="1"/>
  <c r="I80" i="1"/>
  <c r="K80" i="1" s="1"/>
  <c r="I81" i="1"/>
  <c r="K81" i="1" s="1"/>
  <c r="I86" i="1"/>
  <c r="K86" i="1" s="1"/>
  <c r="I87" i="1"/>
  <c r="K87" i="1" s="1"/>
  <c r="I88" i="1"/>
  <c r="K88" i="1" s="1"/>
  <c r="I89" i="1"/>
  <c r="K89" i="1" s="1"/>
  <c r="I98" i="1"/>
  <c r="K98" i="1" s="1"/>
  <c r="I99" i="1"/>
  <c r="K99" i="1" s="1"/>
  <c r="I100" i="1"/>
  <c r="K100" i="1" s="1"/>
  <c r="I101" i="1"/>
  <c r="K101" i="1" s="1"/>
  <c r="I110" i="1"/>
  <c r="K110" i="1" s="1"/>
  <c r="I111" i="1"/>
  <c r="K111" i="1" s="1"/>
  <c r="I112" i="1"/>
  <c r="K112" i="1" s="1"/>
  <c r="I113" i="1"/>
  <c r="K113" i="1" s="1"/>
  <c r="I126" i="1"/>
  <c r="K126" i="1" s="1"/>
  <c r="I127" i="1"/>
  <c r="I128" i="1"/>
  <c r="K128" i="1" s="1"/>
  <c r="I129" i="1"/>
  <c r="K129" i="1" s="1"/>
  <c r="I10" i="1"/>
  <c r="K10" i="1" s="1"/>
  <c r="I11" i="2"/>
  <c r="I12" i="2"/>
  <c r="I13" i="2"/>
  <c r="I18" i="2"/>
  <c r="I19" i="2"/>
  <c r="I20" i="2"/>
  <c r="I21" i="2"/>
  <c r="I30" i="2"/>
  <c r="I31" i="2"/>
  <c r="I32" i="2"/>
  <c r="I33" i="2"/>
  <c r="I10" i="2"/>
  <c r="I29" i="3"/>
  <c r="I28" i="3"/>
  <c r="I27" i="3"/>
  <c r="I26" i="3"/>
  <c r="I25" i="3"/>
  <c r="I24" i="3"/>
  <c r="I23" i="3"/>
  <c r="I22" i="3"/>
  <c r="I13" i="3"/>
  <c r="I12" i="3"/>
  <c r="I11" i="3"/>
  <c r="I10" i="3"/>
  <c r="D4" i="4" l="1"/>
  <c r="D6" i="4"/>
  <c r="D7" i="4" s="1"/>
  <c r="H5" i="4"/>
  <c r="H7" i="4" s="1"/>
  <c r="X32" i="3"/>
  <c r="Y32" i="3"/>
  <c r="Y30" i="2"/>
  <c r="Y37" i="2"/>
  <c r="Y40" i="2" s="1"/>
  <c r="Y131" i="1"/>
  <c r="Y133" i="1" s="1"/>
  <c r="K131" i="1"/>
  <c r="H13" i="4" l="1"/>
  <c r="Y35" i="3"/>
  <c r="K133" i="1"/>
</calcChain>
</file>

<file path=xl/sharedStrings.xml><?xml version="1.0" encoding="utf-8"?>
<sst xmlns="http://schemas.openxmlformats.org/spreadsheetml/2006/main" count="1194" uniqueCount="47">
  <si>
    <t>EMPNAME</t>
  </si>
  <si>
    <t>Check Date</t>
  </si>
  <si>
    <t>TOTPAYS</t>
  </si>
  <si>
    <t>CALCSAL</t>
  </si>
  <si>
    <t>CATEGORY</t>
  </si>
  <si>
    <t>PLAN</t>
  </si>
  <si>
    <t>PHASEYEAR</t>
  </si>
  <si>
    <t>PERC_USED</t>
  </si>
  <si>
    <t>PERCENTAGE</t>
  </si>
  <si>
    <t>COST_MTH</t>
  </si>
  <si>
    <t>PERPAY</t>
  </si>
  <si>
    <t>EFT</t>
  </si>
  <si>
    <t>BOYADJIAN, DIANA A</t>
  </si>
  <si>
    <t>S</t>
  </si>
  <si>
    <t>NJEHP ch44 Plan</t>
  </si>
  <si>
    <t>3</t>
  </si>
  <si>
    <t>DEODHARRIE, DEOCHAND</t>
  </si>
  <si>
    <t>March-June</t>
  </si>
  <si>
    <t>KIM, GRACE SUN</t>
  </si>
  <si>
    <t>LONSCHEIN, MATTHEW S</t>
  </si>
  <si>
    <t>LUCIANO-SANCHEZ, JUAN TOMAS</t>
  </si>
  <si>
    <t>MANCINO, TRICIA P</t>
  </si>
  <si>
    <t>MENCIA DE ACOSTA, EVELINALTAGRA</t>
  </si>
  <si>
    <t>NO, DEBORA CELESTE</t>
  </si>
  <si>
    <t>QUILLE, CIARAN R</t>
  </si>
  <si>
    <t>VAZQUEZ-NIEVES, RICARDO</t>
  </si>
  <si>
    <t>M</t>
  </si>
  <si>
    <t>F</t>
  </si>
  <si>
    <t>4</t>
  </si>
  <si>
    <t>Direct 10 - #050</t>
  </si>
  <si>
    <t>Direct 15 - #150</t>
  </si>
  <si>
    <t>NJ Direct Zero #21</t>
  </si>
  <si>
    <t>Jan-June</t>
  </si>
  <si>
    <t>Proj. Direct 10</t>
  </si>
  <si>
    <t>Proj. Direct 15</t>
  </si>
  <si>
    <t>NJEHP-Single</t>
  </si>
  <si>
    <t>NJEHP- HW</t>
  </si>
  <si>
    <t>NJEHP-Family</t>
  </si>
  <si>
    <t>Premium</t>
  </si>
  <si>
    <t>Net Cost</t>
  </si>
  <si>
    <t>Chapter 44</t>
  </si>
  <si>
    <t>Chapter 78</t>
  </si>
  <si>
    <t>Actual Savings as a result of Chapter 44</t>
  </si>
  <si>
    <t>19-20 Net Health Benefit Costs Reported in Chapter 44 Data Collection:</t>
  </si>
  <si>
    <t>20-21 Net Health Benefit Costs Reported in Chapter 44 Data Collection:</t>
  </si>
  <si>
    <t>Total Actual Savings:</t>
  </si>
  <si>
    <t>Eployee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</si>
</sst>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yy"/>
    <numFmt numFmtId="165" formatCode="####"/>
    <numFmt numFmtId="166" formatCode="0.0000"/>
    <numFmt numFmtId="167" formatCode="###,###,###,##0.00;[Red]\-###,###,###,##0.00;0.00"/>
    <numFmt numFmtId="168" formatCode="###,###,##0.00"/>
    <numFmt numFmtId="169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1" applyNumberFormat="1" applyFont="1"/>
    <xf numFmtId="166" fontId="1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7" fontId="0" fillId="0" borderId="0" xfId="0" applyNumberFormat="1"/>
    <xf numFmtId="0" fontId="4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1" applyNumberFormat="1" applyFont="1"/>
    <xf numFmtId="166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167" fontId="7" fillId="0" borderId="0" xfId="0" applyNumberFormat="1" applyFont="1"/>
    <xf numFmtId="40" fontId="8" fillId="2" borderId="0" xfId="0" applyNumberFormat="1" applyFont="1" applyFill="1"/>
    <xf numFmtId="43" fontId="6" fillId="0" borderId="0" xfId="0" applyNumberFormat="1" applyFont="1"/>
    <xf numFmtId="2" fontId="6" fillId="0" borderId="0" xfId="0" applyNumberFormat="1" applyFont="1"/>
    <xf numFmtId="49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/>
    <xf numFmtId="40" fontId="9" fillId="0" borderId="0" xfId="0" applyNumberFormat="1" applyFont="1" applyFill="1"/>
    <xf numFmtId="0" fontId="9" fillId="0" borderId="0" xfId="0" applyFont="1"/>
    <xf numFmtId="167" fontId="4" fillId="0" borderId="0" xfId="0" applyNumberFormat="1" applyFont="1"/>
    <xf numFmtId="0" fontId="10" fillId="0" borderId="0" xfId="0" applyFont="1"/>
    <xf numFmtId="0" fontId="10" fillId="0" borderId="1" xfId="0" applyFont="1" applyBorder="1"/>
    <xf numFmtId="40" fontId="10" fillId="2" borderId="0" xfId="0" applyNumberFormat="1" applyFont="1" applyFill="1"/>
    <xf numFmtId="167" fontId="4" fillId="0" borderId="0" xfId="0" applyNumberFormat="1" applyFont="1" applyFill="1"/>
    <xf numFmtId="40" fontId="9" fillId="3" borderId="0" xfId="0" applyNumberFormat="1" applyFont="1" applyFill="1"/>
    <xf numFmtId="40" fontId="10" fillId="3" borderId="0" xfId="0" applyNumberFormat="1" applyFont="1" applyFill="1"/>
    <xf numFmtId="0" fontId="0" fillId="0" borderId="1" xfId="0" applyBorder="1"/>
    <xf numFmtId="40" fontId="9" fillId="4" borderId="0" xfId="0" applyNumberFormat="1" applyFont="1" applyFill="1"/>
    <xf numFmtId="0" fontId="12" fillId="0" borderId="0" xfId="0" applyFont="1"/>
    <xf numFmtId="43" fontId="12" fillId="0" borderId="0" xfId="2" applyFont="1"/>
    <xf numFmtId="43" fontId="12" fillId="0" borderId="1" xfId="2" applyFont="1" applyBorder="1"/>
    <xf numFmtId="43" fontId="12" fillId="0" borderId="0" xfId="0" applyNumberFormat="1" applyFont="1"/>
    <xf numFmtId="169" fontId="12" fillId="0" borderId="2" xfId="0" applyNumberFormat="1" applyFont="1" applyBorder="1"/>
    <xf numFmtId="169" fontId="12" fillId="0" borderId="0" xfId="2" applyNumberFormat="1" applyFont="1"/>
    <xf numFmtId="169" fontId="12" fillId="0" borderId="1" xfId="2" applyNumberFormat="1" applyFont="1" applyBorder="1"/>
    <xf numFmtId="169" fontId="12" fillId="0" borderId="0" xfId="0" applyNumberFormat="1" applyFont="1"/>
    <xf numFmtId="0" fontId="12" fillId="2" borderId="0" xfId="0" applyFont="1" applyFill="1"/>
    <xf numFmtId="43" fontId="12" fillId="2" borderId="0" xfId="2" applyFont="1" applyFill="1"/>
    <xf numFmtId="43" fontId="12" fillId="2" borderId="1" xfId="2" applyFont="1" applyFill="1" applyBorder="1"/>
  </cellXfs>
  <cellStyles count="3">
    <cellStyle name="Comma" xfId="2" builtinId="3"/>
    <cellStyle name="Normal" xfId="0" builtinId="0"/>
    <cellStyle name="Normal 2" xfId="1" xr:uid="{D10D933E-3BF4-4A73-83FD-1D2D7B13A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B56D-47A5-3141-91D1-28E4CEEAAEE0}">
  <dimension ref="A1:I23"/>
  <sheetViews>
    <sheetView tabSelected="1" topLeftCell="A2" zoomScale="137" zoomScaleNormal="137" workbookViewId="0">
      <selection activeCell="D10" sqref="D10"/>
    </sheetView>
  </sheetViews>
  <sheetFormatPr baseColWidth="10" defaultRowHeight="15" x14ac:dyDescent="0.2"/>
  <cols>
    <col min="1" max="1" width="21.1640625" customWidth="1"/>
    <col min="2" max="2" width="14.83203125" bestFit="1" customWidth="1"/>
    <col min="3" max="3" width="19" customWidth="1"/>
    <col min="4" max="4" width="14.83203125" bestFit="1" customWidth="1"/>
    <col min="5" max="5" width="5" customWidth="1"/>
    <col min="6" max="6" width="14.83203125" bestFit="1" customWidth="1"/>
    <col min="7" max="7" width="21.1640625" customWidth="1"/>
    <col min="8" max="8" width="14.83203125" bestFit="1" customWidth="1"/>
  </cols>
  <sheetData>
    <row r="1" spans="1:9" ht="21" x14ac:dyDescent="0.25">
      <c r="A1" s="45"/>
      <c r="B1" s="45"/>
      <c r="C1" s="45" t="s">
        <v>40</v>
      </c>
      <c r="D1" s="45"/>
      <c r="E1" s="45"/>
      <c r="F1" s="53"/>
      <c r="G1" s="53" t="s">
        <v>41</v>
      </c>
      <c r="H1" s="53"/>
    </row>
    <row r="2" spans="1:9" ht="21" x14ac:dyDescent="0.25">
      <c r="A2" s="45"/>
      <c r="B2" s="45" t="s">
        <v>38</v>
      </c>
      <c r="C2" s="45" t="s">
        <v>46</v>
      </c>
      <c r="D2" s="45" t="s">
        <v>39</v>
      </c>
      <c r="E2" s="45"/>
      <c r="F2" s="53" t="s">
        <v>38</v>
      </c>
      <c r="G2" s="53" t="s">
        <v>46</v>
      </c>
      <c r="H2" s="53" t="s">
        <v>39</v>
      </c>
    </row>
    <row r="3" spans="1:9" ht="21" x14ac:dyDescent="0.25">
      <c r="A3" s="45"/>
      <c r="B3" s="45"/>
      <c r="C3" s="45"/>
      <c r="D3" s="45"/>
      <c r="E3" s="45"/>
      <c r="F3" s="53"/>
      <c r="G3" s="53"/>
      <c r="H3" s="53"/>
    </row>
    <row r="4" spans="1:9" ht="21" x14ac:dyDescent="0.25">
      <c r="A4" s="45" t="s">
        <v>35</v>
      </c>
      <c r="B4" s="46">
        <f>'NJEHP - Single'!J131</f>
        <v>105103.1999999999</v>
      </c>
      <c r="C4" s="46">
        <f>'NJEHP - Single'!K131</f>
        <v>14734.663621666668</v>
      </c>
      <c r="D4" s="46">
        <f>B4-C4</f>
        <v>90368.536378333229</v>
      </c>
      <c r="E4" s="45"/>
      <c r="F4" s="54">
        <f>'NJEHP - Single'!X131</f>
        <v>111108.59999999995</v>
      </c>
      <c r="G4" s="54">
        <f>'NJEHP - Single'!Y131</f>
        <v>18996.081919999997</v>
      </c>
      <c r="H4" s="54">
        <f>F4-G4</f>
        <v>92112.518079999951</v>
      </c>
    </row>
    <row r="5" spans="1:9" ht="21" x14ac:dyDescent="0.25">
      <c r="A5" s="45" t="s">
        <v>36</v>
      </c>
      <c r="B5" s="46">
        <f>'NJEHP - HW'!J37</f>
        <v>61272.679999999993</v>
      </c>
      <c r="C5" s="46">
        <f>'NJEHP - HW'!K37</f>
        <v>7372.4990499999985</v>
      </c>
      <c r="D5" s="46">
        <f t="shared" ref="D5:D6" si="0">B5-C5</f>
        <v>53900.180949999994</v>
      </c>
      <c r="E5" s="45"/>
      <c r="F5" s="54">
        <f>'NJEHP - HW'!X37</f>
        <v>65746.759999999995</v>
      </c>
      <c r="G5" s="54">
        <f>'NJEHP - HW'!Y37</f>
        <v>9217.6206999999977</v>
      </c>
      <c r="H5" s="54">
        <f t="shared" ref="H5:H6" si="1">F5-G5</f>
        <v>56529.139299999995</v>
      </c>
    </row>
    <row r="6" spans="1:9" ht="22" thickBot="1" x14ac:dyDescent="0.3">
      <c r="A6" s="45" t="s">
        <v>37</v>
      </c>
      <c r="B6" s="46">
        <f>'NJEHP _ Family'!J32</f>
        <v>74992.199999999983</v>
      </c>
      <c r="C6" s="46">
        <f>'NJEHP _ Family'!K32</f>
        <v>7928.9783449999995</v>
      </c>
      <c r="D6" s="47">
        <f t="shared" si="0"/>
        <v>67063.221654999987</v>
      </c>
      <c r="E6" s="45"/>
      <c r="F6" s="54">
        <f>'NJEHP _ Family'!X32</f>
        <v>80559.899999999994</v>
      </c>
      <c r="G6" s="54">
        <f>'NJEHP _ Family'!Y32</f>
        <v>9935.7927500000005</v>
      </c>
      <c r="H6" s="55">
        <f t="shared" si="1"/>
        <v>70624.107250000001</v>
      </c>
    </row>
    <row r="7" spans="1:9" ht="22" thickTop="1" x14ac:dyDescent="0.25">
      <c r="A7" s="45"/>
      <c r="B7" s="45"/>
      <c r="C7" s="45"/>
      <c r="D7" s="48">
        <f>SUM(D4:D6)</f>
        <v>211331.93898333324</v>
      </c>
      <c r="E7" s="45"/>
      <c r="F7" s="54"/>
      <c r="G7" s="54"/>
      <c r="H7" s="54">
        <f>SUM(H4:H6)</f>
        <v>219265.76462999993</v>
      </c>
    </row>
    <row r="8" spans="1:9" ht="21" x14ac:dyDescent="0.25">
      <c r="A8" s="45"/>
      <c r="B8" s="45"/>
      <c r="C8" s="45"/>
      <c r="D8" s="45"/>
      <c r="E8" s="45"/>
      <c r="F8" s="46"/>
      <c r="G8" s="46"/>
      <c r="H8" s="46"/>
    </row>
    <row r="9" spans="1:9" ht="21" x14ac:dyDescent="0.25">
      <c r="A9" s="45"/>
      <c r="B9" s="45"/>
      <c r="C9" s="45"/>
      <c r="D9" s="45"/>
      <c r="E9" s="45"/>
      <c r="F9" s="46"/>
      <c r="G9" s="46"/>
      <c r="H9" s="46"/>
    </row>
    <row r="10" spans="1:9" ht="21" x14ac:dyDescent="0.25">
      <c r="A10" s="45"/>
      <c r="B10" s="45"/>
      <c r="C10" s="45"/>
      <c r="D10" s="45"/>
      <c r="E10" s="45"/>
      <c r="F10" s="46"/>
      <c r="G10" s="46"/>
      <c r="H10" s="46"/>
    </row>
    <row r="11" spans="1:9" ht="21" x14ac:dyDescent="0.25">
      <c r="A11" s="45"/>
      <c r="B11" s="45"/>
      <c r="C11" s="45"/>
      <c r="D11" s="45"/>
      <c r="E11" s="45"/>
      <c r="F11" s="46"/>
      <c r="G11" s="46"/>
      <c r="H11" s="46"/>
    </row>
    <row r="12" spans="1:9" ht="22" thickBot="1" x14ac:dyDescent="0.3">
      <c r="A12" s="45"/>
      <c r="B12" s="45"/>
      <c r="C12" s="45"/>
      <c r="D12" s="45"/>
      <c r="E12" s="45"/>
      <c r="F12" s="45"/>
      <c r="G12" s="45"/>
      <c r="H12" s="45"/>
    </row>
    <row r="13" spans="1:9" ht="22" thickBot="1" x14ac:dyDescent="0.3">
      <c r="A13" s="45" t="s">
        <v>42</v>
      </c>
      <c r="B13" s="45"/>
      <c r="C13" s="45"/>
      <c r="D13" s="45"/>
      <c r="E13" s="45"/>
      <c r="F13" s="45"/>
      <c r="G13" s="45"/>
      <c r="H13" s="49">
        <f>H7-D7</f>
        <v>7933.8256466666935</v>
      </c>
    </row>
    <row r="14" spans="1:9" ht="21" x14ac:dyDescent="0.25">
      <c r="A14" s="45"/>
      <c r="B14" s="45"/>
      <c r="C14" s="45"/>
      <c r="D14" s="45"/>
      <c r="E14" s="45"/>
      <c r="F14" s="45"/>
      <c r="G14" s="45"/>
      <c r="H14" s="45"/>
    </row>
    <row r="15" spans="1:9" ht="21" x14ac:dyDescent="0.25">
      <c r="A15" s="45"/>
      <c r="B15" s="45"/>
      <c r="C15" s="45"/>
      <c r="D15" s="45"/>
      <c r="E15" s="45"/>
      <c r="F15" s="45"/>
      <c r="G15" s="45"/>
      <c r="H15" s="45"/>
    </row>
    <row r="16" spans="1:9" ht="21" x14ac:dyDescent="0.25">
      <c r="A16" s="45" t="s">
        <v>43</v>
      </c>
      <c r="B16" s="45"/>
      <c r="C16" s="45"/>
      <c r="D16" s="45"/>
      <c r="E16" s="45"/>
      <c r="G16" s="50">
        <v>2927595.47</v>
      </c>
      <c r="H16" s="45"/>
      <c r="I16" s="45"/>
    </row>
    <row r="17" spans="1:9" ht="22" thickBot="1" x14ac:dyDescent="0.3">
      <c r="A17" s="45" t="s">
        <v>44</v>
      </c>
      <c r="B17" s="45"/>
      <c r="C17" s="45"/>
      <c r="D17" s="45"/>
      <c r="E17" s="45"/>
      <c r="G17" s="51">
        <v>2846733.57</v>
      </c>
      <c r="H17" s="45"/>
      <c r="I17" s="45"/>
    </row>
    <row r="18" spans="1:9" ht="22" thickTop="1" x14ac:dyDescent="0.25">
      <c r="A18" s="45" t="s">
        <v>45</v>
      </c>
      <c r="B18" s="45"/>
      <c r="C18" s="45"/>
      <c r="D18" s="45"/>
      <c r="E18" s="45"/>
      <c r="F18" s="45"/>
      <c r="G18" s="52">
        <f>G16-G17</f>
        <v>80861.900000000373</v>
      </c>
      <c r="H18" s="45"/>
      <c r="I18" s="45"/>
    </row>
    <row r="19" spans="1:9" ht="21" x14ac:dyDescent="0.25">
      <c r="A19" s="45"/>
      <c r="B19" s="45"/>
      <c r="C19" s="45"/>
      <c r="D19" s="45"/>
      <c r="E19" s="45"/>
      <c r="F19" s="45"/>
      <c r="G19" s="45"/>
      <c r="H19" s="45"/>
      <c r="I19" s="45"/>
    </row>
    <row r="20" spans="1:9" ht="21" x14ac:dyDescent="0.25">
      <c r="A20" s="45"/>
      <c r="B20" s="45"/>
      <c r="C20" s="45"/>
      <c r="D20" s="45"/>
      <c r="E20" s="45"/>
      <c r="F20" s="45"/>
      <c r="G20" s="45"/>
      <c r="H20" s="45"/>
      <c r="I20" s="45"/>
    </row>
    <row r="21" spans="1:9" ht="21" x14ac:dyDescent="0.25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21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9" ht="21" x14ac:dyDescent="0.25">
      <c r="A23" s="45"/>
      <c r="B23" s="45"/>
      <c r="C23" s="45"/>
      <c r="D23" s="45"/>
      <c r="E23" s="45"/>
      <c r="F23" s="45"/>
      <c r="G23" s="45"/>
      <c r="H23" s="45"/>
      <c r="I23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531D-DB25-4EDF-B9BA-2B223109C42B}">
  <dimension ref="A1:Y141"/>
  <sheetViews>
    <sheetView zoomScale="180" zoomScaleNormal="180" workbookViewId="0">
      <selection activeCell="A2" sqref="A2:A129"/>
    </sheetView>
  </sheetViews>
  <sheetFormatPr baseColWidth="10" defaultColWidth="9.1640625" defaultRowHeight="12.75" customHeight="1" x14ac:dyDescent="0.15"/>
  <cols>
    <col min="1" max="1" width="29.1640625" style="21" customWidth="1"/>
    <col min="2" max="2" width="10.5" style="21" hidden="1" customWidth="1"/>
    <col min="3" max="3" width="9.33203125" style="21" hidden="1" customWidth="1"/>
    <col min="4" max="4" width="9.83203125" style="21" customWidth="1"/>
    <col min="5" max="5" width="9.1640625" style="21"/>
    <col min="6" max="6" width="15.6640625" style="21" bestFit="1" customWidth="1"/>
    <col min="7" max="7" width="9.1640625" style="21" hidden="1" customWidth="1"/>
    <col min="8" max="8" width="11" style="21" hidden="1" customWidth="1"/>
    <col min="9" max="9" width="12" style="21" bestFit="1" customWidth="1"/>
    <col min="10" max="10" width="11.5" style="21" bestFit="1" customWidth="1"/>
    <col min="11" max="11" width="11" style="21" bestFit="1" customWidth="1"/>
    <col min="12" max="12" width="4.1640625" style="21" bestFit="1" customWidth="1"/>
    <col min="13" max="13" width="9.1640625" style="25"/>
    <col min="14" max="14" width="14.83203125" style="26" bestFit="1" customWidth="1"/>
    <col min="15" max="15" width="29.1640625" style="21" bestFit="1" customWidth="1"/>
    <col min="16" max="16" width="10.5" style="21" hidden="1" customWidth="1"/>
    <col min="17" max="17" width="9.33203125" style="21" hidden="1" customWidth="1"/>
    <col min="18" max="18" width="9.83203125" style="21" bestFit="1" customWidth="1"/>
    <col min="19" max="19" width="9.1640625" style="21"/>
    <col min="20" max="20" width="15.6640625" style="21" bestFit="1" customWidth="1"/>
    <col min="21" max="21" width="9.1640625" style="21" customWidth="1"/>
    <col min="22" max="22" width="11" style="21" customWidth="1"/>
    <col min="23" max="23" width="12" style="21" bestFit="1" customWidth="1"/>
    <col min="24" max="24" width="11.5" style="21" bestFit="1" customWidth="1"/>
    <col min="25" max="25" width="11" style="21" bestFit="1" customWidth="1"/>
    <col min="26" max="16384" width="9.1640625" style="21"/>
  </cols>
  <sheetData>
    <row r="1" spans="1:25" ht="12.75" customHeight="1" x14ac:dyDescent="0.15">
      <c r="A1" s="15" t="s">
        <v>0</v>
      </c>
      <c r="B1" s="16" t="s">
        <v>1</v>
      </c>
      <c r="C1" s="17" t="s">
        <v>2</v>
      </c>
      <c r="D1" s="18" t="s">
        <v>3</v>
      </c>
      <c r="E1" s="19" t="s">
        <v>4</v>
      </c>
      <c r="F1" s="19" t="s">
        <v>5</v>
      </c>
      <c r="G1" s="15" t="s">
        <v>6</v>
      </c>
      <c r="H1" s="18" t="s">
        <v>7</v>
      </c>
      <c r="I1" s="20" t="s">
        <v>8</v>
      </c>
      <c r="J1" s="18" t="s">
        <v>9</v>
      </c>
      <c r="K1" s="18" t="s">
        <v>10</v>
      </c>
      <c r="L1" s="18" t="s">
        <v>11</v>
      </c>
      <c r="O1" s="15" t="s">
        <v>0</v>
      </c>
      <c r="P1" s="16" t="s">
        <v>1</v>
      </c>
      <c r="Q1" s="17" t="s">
        <v>2</v>
      </c>
      <c r="R1" s="18" t="s">
        <v>3</v>
      </c>
      <c r="S1" s="19" t="s">
        <v>4</v>
      </c>
      <c r="T1" s="19" t="s">
        <v>5</v>
      </c>
      <c r="U1" s="15" t="s">
        <v>6</v>
      </c>
      <c r="V1" s="18" t="s">
        <v>7</v>
      </c>
      <c r="W1" s="20" t="s">
        <v>8</v>
      </c>
      <c r="X1" s="18" t="s">
        <v>9</v>
      </c>
      <c r="Y1" s="18" t="s">
        <v>10</v>
      </c>
    </row>
    <row r="2" spans="1:25" ht="12.75" customHeight="1" x14ac:dyDescent="0.15">
      <c r="A2" s="7"/>
      <c r="B2" s="8">
        <v>44089</v>
      </c>
      <c r="C2" s="9">
        <v>20</v>
      </c>
      <c r="D2" s="10">
        <v>56450</v>
      </c>
      <c r="E2" s="7" t="s">
        <v>13</v>
      </c>
      <c r="F2" s="7" t="s">
        <v>29</v>
      </c>
      <c r="G2" s="7" t="s">
        <v>15</v>
      </c>
      <c r="H2" s="11">
        <v>17.25</v>
      </c>
      <c r="I2" s="12">
        <f t="shared" ref="I2:I9" si="0">H2/100</f>
        <v>0.17249999999999999</v>
      </c>
      <c r="J2" s="10"/>
      <c r="K2" s="10">
        <f>J2*I2*12/10</f>
        <v>0</v>
      </c>
      <c r="O2" s="7" t="s">
        <v>12</v>
      </c>
      <c r="P2" s="8">
        <v>44089</v>
      </c>
      <c r="Q2" s="9">
        <v>20</v>
      </c>
      <c r="R2" s="10">
        <v>56450</v>
      </c>
      <c r="S2" s="7" t="s">
        <v>13</v>
      </c>
      <c r="T2" s="7" t="s">
        <v>29</v>
      </c>
      <c r="U2" s="7" t="s">
        <v>15</v>
      </c>
      <c r="V2" s="11">
        <v>17.25</v>
      </c>
      <c r="W2" s="12">
        <f t="shared" ref="W2:W9" si="1">V2/100</f>
        <v>0.17249999999999999</v>
      </c>
      <c r="X2" s="10"/>
      <c r="Y2" s="10">
        <f>X2*W2*12/10</f>
        <v>0</v>
      </c>
    </row>
    <row r="3" spans="1:25" ht="12.75" customHeight="1" x14ac:dyDescent="0.15">
      <c r="A3" s="7"/>
      <c r="B3" s="8">
        <v>44104</v>
      </c>
      <c r="C3" s="9">
        <v>20</v>
      </c>
      <c r="D3" s="10">
        <v>56450</v>
      </c>
      <c r="E3" s="7" t="s">
        <v>13</v>
      </c>
      <c r="F3" s="7" t="s">
        <v>29</v>
      </c>
      <c r="G3" s="7" t="s">
        <v>15</v>
      </c>
      <c r="H3" s="11">
        <v>17.25</v>
      </c>
      <c r="I3" s="12">
        <f t="shared" si="0"/>
        <v>0.17249999999999999</v>
      </c>
      <c r="J3" s="10">
        <v>1053.23</v>
      </c>
      <c r="K3" s="10">
        <f t="shared" ref="K3:K9" si="2">J3*I3*12/10</f>
        <v>218.01861</v>
      </c>
      <c r="O3" s="7" t="s">
        <v>12</v>
      </c>
      <c r="P3" s="8">
        <v>44104</v>
      </c>
      <c r="Q3" s="9">
        <v>20</v>
      </c>
      <c r="R3" s="10">
        <v>56450</v>
      </c>
      <c r="S3" s="7" t="s">
        <v>13</v>
      </c>
      <c r="T3" s="7" t="s">
        <v>29</v>
      </c>
      <c r="U3" s="7" t="s">
        <v>15</v>
      </c>
      <c r="V3" s="11">
        <v>17.25</v>
      </c>
      <c r="W3" s="12">
        <f t="shared" si="1"/>
        <v>0.17249999999999999</v>
      </c>
      <c r="X3" s="10">
        <v>1053.23</v>
      </c>
      <c r="Y3" s="10">
        <f t="shared" ref="Y3:Y9" si="3">X3*W3*12/10</f>
        <v>218.01861</v>
      </c>
    </row>
    <row r="4" spans="1:25" ht="12.75" customHeight="1" x14ac:dyDescent="0.15">
      <c r="A4" s="7"/>
      <c r="B4" s="8">
        <v>44119</v>
      </c>
      <c r="C4" s="9">
        <v>20</v>
      </c>
      <c r="D4" s="10">
        <v>56450</v>
      </c>
      <c r="E4" s="7" t="s">
        <v>13</v>
      </c>
      <c r="F4" s="7" t="s">
        <v>29</v>
      </c>
      <c r="G4" s="7" t="s">
        <v>15</v>
      </c>
      <c r="H4" s="11">
        <v>17.25</v>
      </c>
      <c r="I4" s="12">
        <f t="shared" si="0"/>
        <v>0.17249999999999999</v>
      </c>
      <c r="J4" s="10"/>
      <c r="K4" s="10">
        <f t="shared" si="2"/>
        <v>0</v>
      </c>
      <c r="O4" s="7" t="s">
        <v>12</v>
      </c>
      <c r="P4" s="8">
        <v>44119</v>
      </c>
      <c r="Q4" s="9">
        <v>20</v>
      </c>
      <c r="R4" s="10">
        <v>56450</v>
      </c>
      <c r="S4" s="7" t="s">
        <v>13</v>
      </c>
      <c r="T4" s="7" t="s">
        <v>29</v>
      </c>
      <c r="U4" s="7" t="s">
        <v>15</v>
      </c>
      <c r="V4" s="11">
        <v>17.25</v>
      </c>
      <c r="W4" s="12">
        <f t="shared" si="1"/>
        <v>0.17249999999999999</v>
      </c>
      <c r="X4" s="10"/>
      <c r="Y4" s="10">
        <f t="shared" si="3"/>
        <v>0</v>
      </c>
    </row>
    <row r="5" spans="1:25" ht="12.75" customHeight="1" x14ac:dyDescent="0.15">
      <c r="A5" s="7"/>
      <c r="B5" s="8">
        <v>44134</v>
      </c>
      <c r="C5" s="9">
        <v>20</v>
      </c>
      <c r="D5" s="10">
        <v>56450</v>
      </c>
      <c r="E5" s="7" t="s">
        <v>13</v>
      </c>
      <c r="F5" s="7" t="s">
        <v>29</v>
      </c>
      <c r="G5" s="7" t="s">
        <v>15</v>
      </c>
      <c r="H5" s="11">
        <v>17.25</v>
      </c>
      <c r="I5" s="12">
        <f t="shared" si="0"/>
        <v>0.17249999999999999</v>
      </c>
      <c r="J5" s="10">
        <v>1053.23</v>
      </c>
      <c r="K5" s="10">
        <f t="shared" si="2"/>
        <v>218.01861</v>
      </c>
      <c r="O5" s="7" t="s">
        <v>12</v>
      </c>
      <c r="P5" s="8">
        <v>44134</v>
      </c>
      <c r="Q5" s="9">
        <v>20</v>
      </c>
      <c r="R5" s="10">
        <v>56450</v>
      </c>
      <c r="S5" s="7" t="s">
        <v>13</v>
      </c>
      <c r="T5" s="7" t="s">
        <v>29</v>
      </c>
      <c r="U5" s="7" t="s">
        <v>15</v>
      </c>
      <c r="V5" s="11">
        <v>17.25</v>
      </c>
      <c r="W5" s="12">
        <f t="shared" si="1"/>
        <v>0.17249999999999999</v>
      </c>
      <c r="X5" s="10">
        <v>1053.23</v>
      </c>
      <c r="Y5" s="10">
        <f t="shared" si="3"/>
        <v>218.01861</v>
      </c>
    </row>
    <row r="6" spans="1:25" ht="12.75" customHeight="1" x14ac:dyDescent="0.15">
      <c r="A6" s="7"/>
      <c r="B6" s="8">
        <v>44148</v>
      </c>
      <c r="C6" s="9">
        <v>20</v>
      </c>
      <c r="D6" s="10">
        <v>56450</v>
      </c>
      <c r="E6" s="7" t="s">
        <v>13</v>
      </c>
      <c r="F6" s="7" t="s">
        <v>29</v>
      </c>
      <c r="G6" s="7" t="s">
        <v>15</v>
      </c>
      <c r="H6" s="11">
        <v>17.25</v>
      </c>
      <c r="I6" s="12">
        <f t="shared" si="0"/>
        <v>0.17249999999999999</v>
      </c>
      <c r="J6" s="10"/>
      <c r="K6" s="10">
        <f t="shared" si="2"/>
        <v>0</v>
      </c>
      <c r="O6" s="7" t="s">
        <v>12</v>
      </c>
      <c r="P6" s="8">
        <v>44148</v>
      </c>
      <c r="Q6" s="9">
        <v>20</v>
      </c>
      <c r="R6" s="10">
        <v>56450</v>
      </c>
      <c r="S6" s="7" t="s">
        <v>13</v>
      </c>
      <c r="T6" s="7" t="s">
        <v>29</v>
      </c>
      <c r="U6" s="7" t="s">
        <v>15</v>
      </c>
      <c r="V6" s="11">
        <v>17.25</v>
      </c>
      <c r="W6" s="12">
        <f t="shared" si="1"/>
        <v>0.17249999999999999</v>
      </c>
      <c r="X6" s="10"/>
      <c r="Y6" s="10">
        <f t="shared" si="3"/>
        <v>0</v>
      </c>
    </row>
    <row r="7" spans="1:25" ht="12.75" customHeight="1" x14ac:dyDescent="0.15">
      <c r="A7" s="7"/>
      <c r="B7" s="8">
        <v>44165</v>
      </c>
      <c r="C7" s="9">
        <v>20</v>
      </c>
      <c r="D7" s="10">
        <v>56450</v>
      </c>
      <c r="E7" s="7" t="s">
        <v>13</v>
      </c>
      <c r="F7" s="7" t="s">
        <v>29</v>
      </c>
      <c r="G7" s="7" t="s">
        <v>15</v>
      </c>
      <c r="H7" s="11">
        <v>17.25</v>
      </c>
      <c r="I7" s="12">
        <f t="shared" si="0"/>
        <v>0.17249999999999999</v>
      </c>
      <c r="J7" s="10">
        <v>1053.23</v>
      </c>
      <c r="K7" s="10">
        <f t="shared" si="2"/>
        <v>218.01861</v>
      </c>
      <c r="O7" s="7" t="s">
        <v>12</v>
      </c>
      <c r="P7" s="8">
        <v>44165</v>
      </c>
      <c r="Q7" s="9">
        <v>20</v>
      </c>
      <c r="R7" s="10">
        <v>56450</v>
      </c>
      <c r="S7" s="7" t="s">
        <v>13</v>
      </c>
      <c r="T7" s="7" t="s">
        <v>29</v>
      </c>
      <c r="U7" s="7" t="s">
        <v>15</v>
      </c>
      <c r="V7" s="11">
        <v>17.25</v>
      </c>
      <c r="W7" s="12">
        <f t="shared" si="1"/>
        <v>0.17249999999999999</v>
      </c>
      <c r="X7" s="10">
        <v>1053.23</v>
      </c>
      <c r="Y7" s="10">
        <f t="shared" si="3"/>
        <v>218.01861</v>
      </c>
    </row>
    <row r="8" spans="1:25" ht="12.75" customHeight="1" x14ac:dyDescent="0.15">
      <c r="A8" s="7"/>
      <c r="B8" s="8">
        <v>44180</v>
      </c>
      <c r="C8" s="9">
        <v>20</v>
      </c>
      <c r="D8" s="10">
        <v>56450</v>
      </c>
      <c r="E8" s="7" t="s">
        <v>13</v>
      </c>
      <c r="F8" s="7" t="s">
        <v>29</v>
      </c>
      <c r="G8" s="7" t="s">
        <v>15</v>
      </c>
      <c r="H8" s="11">
        <v>17.25</v>
      </c>
      <c r="I8" s="12">
        <f t="shared" si="0"/>
        <v>0.17249999999999999</v>
      </c>
      <c r="J8" s="10"/>
      <c r="K8" s="10">
        <f t="shared" si="2"/>
        <v>0</v>
      </c>
      <c r="O8" s="7" t="s">
        <v>12</v>
      </c>
      <c r="P8" s="8">
        <v>44180</v>
      </c>
      <c r="Q8" s="9">
        <v>20</v>
      </c>
      <c r="R8" s="10">
        <v>56450</v>
      </c>
      <c r="S8" s="7" t="s">
        <v>13</v>
      </c>
      <c r="T8" s="7" t="s">
        <v>29</v>
      </c>
      <c r="U8" s="7" t="s">
        <v>15</v>
      </c>
      <c r="V8" s="11">
        <v>17.25</v>
      </c>
      <c r="W8" s="12">
        <f t="shared" si="1"/>
        <v>0.17249999999999999</v>
      </c>
      <c r="X8" s="10"/>
      <c r="Y8" s="10">
        <f t="shared" si="3"/>
        <v>0</v>
      </c>
    </row>
    <row r="9" spans="1:25" ht="12.75" customHeight="1" x14ac:dyDescent="0.15">
      <c r="A9" s="7"/>
      <c r="B9" s="8">
        <v>44188</v>
      </c>
      <c r="C9" s="9">
        <v>20</v>
      </c>
      <c r="D9" s="10">
        <v>56450</v>
      </c>
      <c r="E9" s="7" t="s">
        <v>13</v>
      </c>
      <c r="F9" s="7" t="s">
        <v>29</v>
      </c>
      <c r="G9" s="7" t="s">
        <v>15</v>
      </c>
      <c r="H9" s="11">
        <v>17.25</v>
      </c>
      <c r="I9" s="12">
        <f t="shared" si="0"/>
        <v>0.17249999999999999</v>
      </c>
      <c r="J9" s="10">
        <v>1053.23</v>
      </c>
      <c r="K9" s="10">
        <f t="shared" si="2"/>
        <v>218.01861</v>
      </c>
      <c r="L9" s="21">
        <v>0.5</v>
      </c>
      <c r="O9" s="7" t="s">
        <v>12</v>
      </c>
      <c r="P9" s="8">
        <v>44188</v>
      </c>
      <c r="Q9" s="9">
        <v>20</v>
      </c>
      <c r="R9" s="10">
        <v>56450</v>
      </c>
      <c r="S9" s="7" t="s">
        <v>13</v>
      </c>
      <c r="T9" s="7" t="s">
        <v>29</v>
      </c>
      <c r="U9" s="7" t="s">
        <v>15</v>
      </c>
      <c r="V9" s="11">
        <v>17.25</v>
      </c>
      <c r="W9" s="12">
        <f t="shared" si="1"/>
        <v>0.17249999999999999</v>
      </c>
      <c r="X9" s="10">
        <v>1053.23</v>
      </c>
      <c r="Y9" s="10">
        <f t="shared" si="3"/>
        <v>218.01861</v>
      </c>
    </row>
    <row r="10" spans="1:25" ht="12.75" customHeight="1" x14ac:dyDescent="0.15">
      <c r="A10" s="7"/>
      <c r="B10" s="8">
        <v>44211</v>
      </c>
      <c r="C10" s="9">
        <v>20</v>
      </c>
      <c r="D10" s="10">
        <v>56450</v>
      </c>
      <c r="E10" s="7" t="s">
        <v>13</v>
      </c>
      <c r="F10" s="7" t="s">
        <v>14</v>
      </c>
      <c r="G10" s="7" t="s">
        <v>15</v>
      </c>
      <c r="H10" s="11">
        <v>2.2000000000000002</v>
      </c>
      <c r="I10" s="12">
        <f>H10/100</f>
        <v>2.2000000000000002E-2</v>
      </c>
      <c r="J10" s="10"/>
      <c r="K10" s="10">
        <f>D10*I10/10/2</f>
        <v>62.095000000000006</v>
      </c>
      <c r="O10" s="7" t="s">
        <v>12</v>
      </c>
      <c r="P10" s="8" t="s">
        <v>32</v>
      </c>
      <c r="Q10" s="9">
        <v>20</v>
      </c>
      <c r="R10" s="10">
        <v>56450</v>
      </c>
      <c r="S10" s="7" t="s">
        <v>13</v>
      </c>
      <c r="T10" s="7" t="s">
        <v>33</v>
      </c>
      <c r="U10" s="7" t="s">
        <v>15</v>
      </c>
      <c r="V10" s="11">
        <v>17.25</v>
      </c>
      <c r="W10" s="12">
        <f>V10/100</f>
        <v>0.17249999999999999</v>
      </c>
      <c r="X10" s="10">
        <f>1007.12*6</f>
        <v>6042.72</v>
      </c>
      <c r="Y10" s="10">
        <f>X10*W10*12/10</f>
        <v>1250.8430399999997</v>
      </c>
    </row>
    <row r="11" spans="1:25" ht="12.75" customHeight="1" x14ac:dyDescent="0.15">
      <c r="A11" s="7"/>
      <c r="B11" s="8">
        <v>44225</v>
      </c>
      <c r="C11" s="9">
        <v>20</v>
      </c>
      <c r="D11" s="10">
        <v>56450</v>
      </c>
      <c r="E11" s="7" t="s">
        <v>13</v>
      </c>
      <c r="F11" s="7" t="s">
        <v>14</v>
      </c>
      <c r="G11" s="7" t="s">
        <v>15</v>
      </c>
      <c r="H11" s="11">
        <v>2.2000000000000002</v>
      </c>
      <c r="I11" s="12">
        <f t="shared" ref="I11:I129" si="4">H11/100</f>
        <v>2.2000000000000002E-2</v>
      </c>
      <c r="J11" s="10">
        <v>882.84</v>
      </c>
      <c r="K11" s="10">
        <f t="shared" ref="K11:K12" si="5">D11*I11/10/2</f>
        <v>62.095000000000006</v>
      </c>
      <c r="O11" s="7"/>
      <c r="P11" s="8"/>
      <c r="Q11" s="9"/>
      <c r="R11" s="10"/>
      <c r="S11" s="7"/>
      <c r="T11" s="7"/>
      <c r="U11" s="7"/>
      <c r="V11" s="11"/>
      <c r="W11" s="12"/>
      <c r="X11" s="10"/>
      <c r="Y11" s="10"/>
    </row>
    <row r="12" spans="1:25" ht="12.75" customHeight="1" x14ac:dyDescent="0.15">
      <c r="A12" s="7"/>
      <c r="B12" s="8">
        <v>44239</v>
      </c>
      <c r="C12" s="9">
        <v>20</v>
      </c>
      <c r="D12" s="10">
        <v>56450</v>
      </c>
      <c r="E12" s="7" t="s">
        <v>13</v>
      </c>
      <c r="F12" s="7" t="s">
        <v>14</v>
      </c>
      <c r="G12" s="7" t="s">
        <v>15</v>
      </c>
      <c r="H12" s="11">
        <v>2.2000000000000002</v>
      </c>
      <c r="I12" s="12">
        <f t="shared" si="4"/>
        <v>2.2000000000000002E-2</v>
      </c>
      <c r="J12" s="10">
        <v>882.84</v>
      </c>
      <c r="K12" s="10">
        <f t="shared" si="5"/>
        <v>62.095000000000006</v>
      </c>
      <c r="O12" s="7"/>
      <c r="P12" s="8"/>
      <c r="Q12" s="9"/>
      <c r="R12" s="10"/>
      <c r="S12" s="7"/>
      <c r="T12" s="7"/>
      <c r="U12" s="7"/>
      <c r="V12" s="11"/>
      <c r="W12" s="12"/>
      <c r="X12" s="10"/>
      <c r="Y12" s="10"/>
    </row>
    <row r="13" spans="1:25" ht="12.75" customHeight="1" x14ac:dyDescent="0.15">
      <c r="A13" s="7"/>
      <c r="B13" s="8">
        <v>44239</v>
      </c>
      <c r="C13" s="9">
        <v>20</v>
      </c>
      <c r="D13" s="10">
        <v>56450</v>
      </c>
      <c r="E13" s="7" t="s">
        <v>13</v>
      </c>
      <c r="F13" s="7" t="s">
        <v>14</v>
      </c>
      <c r="G13" s="7" t="s">
        <v>15</v>
      </c>
      <c r="H13" s="11">
        <v>2.2000000000000002</v>
      </c>
      <c r="I13" s="12">
        <f t="shared" si="4"/>
        <v>2.2000000000000002E-2</v>
      </c>
      <c r="J13" s="10">
        <f>J12*4</f>
        <v>3531.36</v>
      </c>
      <c r="K13" s="10">
        <f>D13*I13/10/2*8</f>
        <v>496.76000000000005</v>
      </c>
      <c r="L13" s="21">
        <v>0.5</v>
      </c>
      <c r="O13" s="7"/>
      <c r="P13" s="8"/>
      <c r="Q13" s="9"/>
      <c r="R13" s="10"/>
      <c r="S13" s="7"/>
      <c r="T13" s="7"/>
      <c r="U13" s="7"/>
      <c r="V13" s="11"/>
      <c r="W13" s="12"/>
      <c r="X13" s="10"/>
      <c r="Y13" s="10"/>
    </row>
    <row r="14" spans="1:25" ht="12.75" customHeight="1" x14ac:dyDescent="0.15">
      <c r="A14" s="27"/>
      <c r="B14" s="28">
        <v>44089</v>
      </c>
      <c r="C14" s="29">
        <v>20</v>
      </c>
      <c r="D14" s="30">
        <v>103250</v>
      </c>
      <c r="E14" s="27" t="s">
        <v>13</v>
      </c>
      <c r="F14" s="27" t="s">
        <v>29</v>
      </c>
      <c r="G14" s="27" t="s">
        <v>15</v>
      </c>
      <c r="H14" s="31">
        <v>26.25</v>
      </c>
      <c r="I14" s="32">
        <f t="shared" si="4"/>
        <v>0.26250000000000001</v>
      </c>
      <c r="J14" s="30"/>
      <c r="K14" s="30">
        <f>J14*I14*12/10</f>
        <v>0</v>
      </c>
      <c r="L14" s="33"/>
      <c r="O14" s="27" t="s">
        <v>16</v>
      </c>
      <c r="P14" s="28">
        <v>44089</v>
      </c>
      <c r="Q14" s="29">
        <v>20</v>
      </c>
      <c r="R14" s="30">
        <v>103250</v>
      </c>
      <c r="S14" s="27" t="s">
        <v>13</v>
      </c>
      <c r="T14" s="27" t="s">
        <v>29</v>
      </c>
      <c r="U14" s="27" t="s">
        <v>15</v>
      </c>
      <c r="V14" s="31">
        <v>26.25</v>
      </c>
      <c r="W14" s="32">
        <f t="shared" ref="W14:W126" si="6">V14/100</f>
        <v>0.26250000000000001</v>
      </c>
      <c r="X14" s="30"/>
      <c r="Y14" s="30">
        <f>X14*W14*12/10</f>
        <v>0</v>
      </c>
    </row>
    <row r="15" spans="1:25" ht="12.75" customHeight="1" x14ac:dyDescent="0.15">
      <c r="A15" s="27"/>
      <c r="B15" s="28">
        <v>44104</v>
      </c>
      <c r="C15" s="29">
        <v>20</v>
      </c>
      <c r="D15" s="30">
        <v>103250</v>
      </c>
      <c r="E15" s="27" t="s">
        <v>13</v>
      </c>
      <c r="F15" s="27" t="s">
        <v>29</v>
      </c>
      <c r="G15" s="27" t="s">
        <v>15</v>
      </c>
      <c r="H15" s="31">
        <v>26.25</v>
      </c>
      <c r="I15" s="32">
        <f t="shared" si="4"/>
        <v>0.26250000000000001</v>
      </c>
      <c r="J15" s="30">
        <f>1053.23*3</f>
        <v>3159.69</v>
      </c>
      <c r="K15" s="30">
        <v>331.77</v>
      </c>
      <c r="L15" s="33"/>
      <c r="O15" s="27" t="s">
        <v>16</v>
      </c>
      <c r="P15" s="28">
        <v>44104</v>
      </c>
      <c r="Q15" s="29">
        <v>20</v>
      </c>
      <c r="R15" s="30">
        <v>103250</v>
      </c>
      <c r="S15" s="27" t="s">
        <v>13</v>
      </c>
      <c r="T15" s="27" t="s">
        <v>29</v>
      </c>
      <c r="U15" s="27" t="s">
        <v>15</v>
      </c>
      <c r="V15" s="31">
        <v>26.25</v>
      </c>
      <c r="W15" s="32">
        <f t="shared" si="6"/>
        <v>0.26250000000000001</v>
      </c>
      <c r="X15" s="30">
        <f>1053.23*3</f>
        <v>3159.69</v>
      </c>
      <c r="Y15" s="30">
        <v>331.77</v>
      </c>
    </row>
    <row r="16" spans="1:25" ht="12.75" customHeight="1" x14ac:dyDescent="0.15">
      <c r="A16" s="27"/>
      <c r="B16" s="28">
        <v>44119</v>
      </c>
      <c r="C16" s="29">
        <v>20</v>
      </c>
      <c r="D16" s="30">
        <v>103250</v>
      </c>
      <c r="E16" s="27" t="s">
        <v>13</v>
      </c>
      <c r="F16" s="27" t="s">
        <v>29</v>
      </c>
      <c r="G16" s="27" t="s">
        <v>15</v>
      </c>
      <c r="H16" s="31">
        <v>26.25</v>
      </c>
      <c r="I16" s="32">
        <f t="shared" si="4"/>
        <v>0.26250000000000001</v>
      </c>
      <c r="J16" s="30"/>
      <c r="K16" s="30">
        <f t="shared" ref="K16:K21" si="7">J16*I16*12/10</f>
        <v>0</v>
      </c>
      <c r="L16" s="33"/>
      <c r="O16" s="27" t="s">
        <v>16</v>
      </c>
      <c r="P16" s="28">
        <v>44119</v>
      </c>
      <c r="Q16" s="29">
        <v>20</v>
      </c>
      <c r="R16" s="30">
        <v>103250</v>
      </c>
      <c r="S16" s="27" t="s">
        <v>13</v>
      </c>
      <c r="T16" s="27" t="s">
        <v>29</v>
      </c>
      <c r="U16" s="27" t="s">
        <v>15</v>
      </c>
      <c r="V16" s="31">
        <v>26.25</v>
      </c>
      <c r="W16" s="32">
        <f t="shared" si="6"/>
        <v>0.26250000000000001</v>
      </c>
      <c r="X16" s="30"/>
      <c r="Y16" s="30">
        <f t="shared" ref="Y16:Y22" si="8">X16*W16*12/10</f>
        <v>0</v>
      </c>
    </row>
    <row r="17" spans="1:25" ht="12.75" customHeight="1" x14ac:dyDescent="0.15">
      <c r="A17" s="27"/>
      <c r="B17" s="28">
        <v>44134</v>
      </c>
      <c r="C17" s="29">
        <v>20</v>
      </c>
      <c r="D17" s="30">
        <v>103250</v>
      </c>
      <c r="E17" s="27" t="s">
        <v>13</v>
      </c>
      <c r="F17" s="27" t="s">
        <v>29</v>
      </c>
      <c r="G17" s="27" t="s">
        <v>15</v>
      </c>
      <c r="H17" s="31">
        <v>26.25</v>
      </c>
      <c r="I17" s="32">
        <f t="shared" si="4"/>
        <v>0.26250000000000001</v>
      </c>
      <c r="J17" s="30">
        <v>1053.23</v>
      </c>
      <c r="K17" s="30">
        <f t="shared" si="7"/>
        <v>331.76745000000005</v>
      </c>
      <c r="L17" s="33"/>
      <c r="O17" s="27" t="s">
        <v>16</v>
      </c>
      <c r="P17" s="28">
        <v>44134</v>
      </c>
      <c r="Q17" s="29">
        <v>20</v>
      </c>
      <c r="R17" s="30">
        <v>103250</v>
      </c>
      <c r="S17" s="27" t="s">
        <v>13</v>
      </c>
      <c r="T17" s="27" t="s">
        <v>29</v>
      </c>
      <c r="U17" s="27" t="s">
        <v>15</v>
      </c>
      <c r="V17" s="31">
        <v>26.25</v>
      </c>
      <c r="W17" s="32">
        <f t="shared" si="6"/>
        <v>0.26250000000000001</v>
      </c>
      <c r="X17" s="30">
        <v>1053.23</v>
      </c>
      <c r="Y17" s="30">
        <f t="shared" si="8"/>
        <v>331.76745000000005</v>
      </c>
    </row>
    <row r="18" spans="1:25" ht="12.75" customHeight="1" x14ac:dyDescent="0.15">
      <c r="A18" s="27"/>
      <c r="B18" s="28">
        <v>44148</v>
      </c>
      <c r="C18" s="29">
        <v>20</v>
      </c>
      <c r="D18" s="30">
        <v>103250</v>
      </c>
      <c r="E18" s="27" t="s">
        <v>13</v>
      </c>
      <c r="F18" s="27" t="s">
        <v>29</v>
      </c>
      <c r="G18" s="27" t="s">
        <v>15</v>
      </c>
      <c r="H18" s="31">
        <v>26.25</v>
      </c>
      <c r="I18" s="32">
        <f t="shared" si="4"/>
        <v>0.26250000000000001</v>
      </c>
      <c r="J18" s="30"/>
      <c r="K18" s="30">
        <f t="shared" si="7"/>
        <v>0</v>
      </c>
      <c r="L18" s="33"/>
      <c r="O18" s="27" t="s">
        <v>16</v>
      </c>
      <c r="P18" s="28">
        <v>44148</v>
      </c>
      <c r="Q18" s="29">
        <v>20</v>
      </c>
      <c r="R18" s="30">
        <v>103250</v>
      </c>
      <c r="S18" s="27" t="s">
        <v>13</v>
      </c>
      <c r="T18" s="27" t="s">
        <v>29</v>
      </c>
      <c r="U18" s="27" t="s">
        <v>15</v>
      </c>
      <c r="V18" s="31">
        <v>26.25</v>
      </c>
      <c r="W18" s="32">
        <f t="shared" si="6"/>
        <v>0.26250000000000001</v>
      </c>
      <c r="X18" s="30"/>
      <c r="Y18" s="30">
        <f t="shared" si="8"/>
        <v>0</v>
      </c>
    </row>
    <row r="19" spans="1:25" ht="12.75" customHeight="1" x14ac:dyDescent="0.15">
      <c r="A19" s="27"/>
      <c r="B19" s="28">
        <v>44165</v>
      </c>
      <c r="C19" s="29">
        <v>20</v>
      </c>
      <c r="D19" s="30">
        <v>103250</v>
      </c>
      <c r="E19" s="27" t="s">
        <v>13</v>
      </c>
      <c r="F19" s="27" t="s">
        <v>29</v>
      </c>
      <c r="G19" s="27" t="s">
        <v>15</v>
      </c>
      <c r="H19" s="31">
        <v>26.25</v>
      </c>
      <c r="I19" s="32">
        <f t="shared" si="4"/>
        <v>0.26250000000000001</v>
      </c>
      <c r="J19" s="30">
        <v>1053.23</v>
      </c>
      <c r="K19" s="30">
        <f t="shared" si="7"/>
        <v>331.76745000000005</v>
      </c>
      <c r="L19" s="33"/>
      <c r="O19" s="27" t="s">
        <v>16</v>
      </c>
      <c r="P19" s="28">
        <v>44165</v>
      </c>
      <c r="Q19" s="29">
        <v>20</v>
      </c>
      <c r="R19" s="30">
        <v>103250</v>
      </c>
      <c r="S19" s="27" t="s">
        <v>13</v>
      </c>
      <c r="T19" s="27" t="s">
        <v>29</v>
      </c>
      <c r="U19" s="27" t="s">
        <v>15</v>
      </c>
      <c r="V19" s="31">
        <v>26.25</v>
      </c>
      <c r="W19" s="32">
        <f t="shared" si="6"/>
        <v>0.26250000000000001</v>
      </c>
      <c r="X19" s="30">
        <v>1053.23</v>
      </c>
      <c r="Y19" s="30">
        <f t="shared" si="8"/>
        <v>331.76745000000005</v>
      </c>
    </row>
    <row r="20" spans="1:25" ht="12.75" customHeight="1" x14ac:dyDescent="0.15">
      <c r="A20" s="27"/>
      <c r="B20" s="28">
        <v>44180</v>
      </c>
      <c r="C20" s="29">
        <v>20</v>
      </c>
      <c r="D20" s="30">
        <v>103250</v>
      </c>
      <c r="E20" s="27" t="s">
        <v>13</v>
      </c>
      <c r="F20" s="27" t="s">
        <v>29</v>
      </c>
      <c r="G20" s="27" t="s">
        <v>15</v>
      </c>
      <c r="H20" s="31">
        <v>26.25</v>
      </c>
      <c r="I20" s="32">
        <f t="shared" si="4"/>
        <v>0.26250000000000001</v>
      </c>
      <c r="J20" s="30"/>
      <c r="K20" s="30">
        <f t="shared" si="7"/>
        <v>0</v>
      </c>
      <c r="L20" s="33"/>
      <c r="O20" s="27" t="s">
        <v>16</v>
      </c>
      <c r="P20" s="28">
        <v>44180</v>
      </c>
      <c r="Q20" s="29">
        <v>20</v>
      </c>
      <c r="R20" s="30">
        <v>103250</v>
      </c>
      <c r="S20" s="27" t="s">
        <v>13</v>
      </c>
      <c r="T20" s="27" t="s">
        <v>29</v>
      </c>
      <c r="U20" s="27" t="s">
        <v>15</v>
      </c>
      <c r="V20" s="31">
        <v>26.25</v>
      </c>
      <c r="W20" s="32">
        <f t="shared" si="6"/>
        <v>0.26250000000000001</v>
      </c>
      <c r="X20" s="30"/>
      <c r="Y20" s="30">
        <f t="shared" si="8"/>
        <v>0</v>
      </c>
    </row>
    <row r="21" spans="1:25" ht="12.75" customHeight="1" x14ac:dyDescent="0.15">
      <c r="A21" s="27"/>
      <c r="B21" s="28">
        <v>44188</v>
      </c>
      <c r="C21" s="29">
        <v>20</v>
      </c>
      <c r="D21" s="30">
        <v>103250</v>
      </c>
      <c r="E21" s="27" t="s">
        <v>13</v>
      </c>
      <c r="F21" s="27" t="s">
        <v>29</v>
      </c>
      <c r="G21" s="27" t="s">
        <v>15</v>
      </c>
      <c r="H21" s="31">
        <v>26.25</v>
      </c>
      <c r="I21" s="32">
        <f t="shared" si="4"/>
        <v>0.26250000000000001</v>
      </c>
      <c r="J21" s="30">
        <v>1053.23</v>
      </c>
      <c r="K21" s="30">
        <f t="shared" si="7"/>
        <v>331.76745000000005</v>
      </c>
      <c r="L21" s="33">
        <v>0.5</v>
      </c>
      <c r="O21" s="27" t="s">
        <v>16</v>
      </c>
      <c r="P21" s="28">
        <v>44188</v>
      </c>
      <c r="Q21" s="29">
        <v>20</v>
      </c>
      <c r="R21" s="30">
        <v>103250</v>
      </c>
      <c r="S21" s="27" t="s">
        <v>13</v>
      </c>
      <c r="T21" s="27" t="s">
        <v>29</v>
      </c>
      <c r="U21" s="27" t="s">
        <v>15</v>
      </c>
      <c r="V21" s="31">
        <v>26.25</v>
      </c>
      <c r="W21" s="32">
        <f t="shared" si="6"/>
        <v>0.26250000000000001</v>
      </c>
      <c r="X21" s="30">
        <v>1053.23</v>
      </c>
      <c r="Y21" s="30">
        <f t="shared" si="8"/>
        <v>331.76745000000005</v>
      </c>
    </row>
    <row r="22" spans="1:25" ht="12.75" customHeight="1" x14ac:dyDescent="0.15">
      <c r="A22" s="27"/>
      <c r="B22" s="28">
        <v>44211</v>
      </c>
      <c r="C22" s="29">
        <v>20</v>
      </c>
      <c r="D22" s="30">
        <v>103250</v>
      </c>
      <c r="E22" s="27" t="s">
        <v>13</v>
      </c>
      <c r="F22" s="27" t="s">
        <v>14</v>
      </c>
      <c r="G22" s="27" t="s">
        <v>15</v>
      </c>
      <c r="H22" s="31">
        <v>3.6</v>
      </c>
      <c r="I22" s="32">
        <f t="shared" si="4"/>
        <v>3.6000000000000004E-2</v>
      </c>
      <c r="J22" s="30"/>
      <c r="K22" s="30">
        <v>139.05000000000001</v>
      </c>
      <c r="L22" s="33"/>
      <c r="O22" s="27" t="s">
        <v>16</v>
      </c>
      <c r="P22" s="8" t="s">
        <v>32</v>
      </c>
      <c r="Q22" s="29">
        <v>20</v>
      </c>
      <c r="R22" s="30">
        <v>103250</v>
      </c>
      <c r="S22" s="27" t="s">
        <v>13</v>
      </c>
      <c r="T22" s="7" t="s">
        <v>33</v>
      </c>
      <c r="U22" s="27" t="s">
        <v>15</v>
      </c>
      <c r="V22" s="31">
        <v>26.25</v>
      </c>
      <c r="W22" s="32">
        <f t="shared" si="6"/>
        <v>0.26250000000000001</v>
      </c>
      <c r="X22" s="30">
        <f>1007.12*6</f>
        <v>6042.72</v>
      </c>
      <c r="Y22" s="30">
        <f t="shared" si="8"/>
        <v>1903.4568000000004</v>
      </c>
    </row>
    <row r="23" spans="1:25" ht="12.75" customHeight="1" x14ac:dyDescent="0.15">
      <c r="A23" s="27"/>
      <c r="B23" s="28">
        <v>44225</v>
      </c>
      <c r="C23" s="29">
        <v>20</v>
      </c>
      <c r="D23" s="30">
        <v>103250</v>
      </c>
      <c r="E23" s="27" t="s">
        <v>13</v>
      </c>
      <c r="F23" s="27" t="s">
        <v>14</v>
      </c>
      <c r="G23" s="27" t="s">
        <v>15</v>
      </c>
      <c r="H23" s="31">
        <v>3.6</v>
      </c>
      <c r="I23" s="32">
        <f t="shared" si="4"/>
        <v>3.6000000000000004E-2</v>
      </c>
      <c r="J23" s="30">
        <v>882.84</v>
      </c>
      <c r="K23" s="30">
        <v>139.05000000000001</v>
      </c>
      <c r="L23" s="33"/>
      <c r="O23" s="27"/>
      <c r="P23" s="28"/>
      <c r="Q23" s="29"/>
      <c r="R23" s="30"/>
      <c r="S23" s="27"/>
      <c r="T23" s="27"/>
      <c r="U23" s="27"/>
      <c r="V23" s="31"/>
      <c r="W23" s="32"/>
      <c r="X23" s="30"/>
      <c r="Y23" s="30"/>
    </row>
    <row r="24" spans="1:25" ht="12.75" customHeight="1" x14ac:dyDescent="0.15">
      <c r="A24" s="27"/>
      <c r="B24" s="28">
        <v>44239</v>
      </c>
      <c r="C24" s="29">
        <v>20</v>
      </c>
      <c r="D24" s="30">
        <v>103250</v>
      </c>
      <c r="E24" s="27" t="s">
        <v>13</v>
      </c>
      <c r="F24" s="27" t="s">
        <v>14</v>
      </c>
      <c r="G24" s="27" t="s">
        <v>15</v>
      </c>
      <c r="H24" s="31">
        <v>3.6</v>
      </c>
      <c r="I24" s="32">
        <f t="shared" si="4"/>
        <v>3.6000000000000004E-2</v>
      </c>
      <c r="J24" s="30">
        <v>882.84</v>
      </c>
      <c r="K24" s="30">
        <v>139.05000000000001</v>
      </c>
      <c r="L24" s="33"/>
      <c r="O24" s="27"/>
      <c r="P24" s="28"/>
      <c r="Q24" s="29"/>
      <c r="R24" s="30"/>
      <c r="S24" s="27"/>
      <c r="T24" s="27"/>
      <c r="U24" s="27"/>
      <c r="V24" s="31"/>
      <c r="W24" s="32"/>
      <c r="X24" s="30"/>
      <c r="Y24" s="30"/>
    </row>
    <row r="25" spans="1:25" ht="12.75" customHeight="1" x14ac:dyDescent="0.15">
      <c r="A25" s="27"/>
      <c r="B25" s="28" t="s">
        <v>17</v>
      </c>
      <c r="C25" s="29">
        <v>20</v>
      </c>
      <c r="D25" s="30">
        <v>103250</v>
      </c>
      <c r="E25" s="27" t="s">
        <v>13</v>
      </c>
      <c r="F25" s="27" t="s">
        <v>14</v>
      </c>
      <c r="G25" s="27" t="s">
        <v>15</v>
      </c>
      <c r="H25" s="31">
        <v>3.6</v>
      </c>
      <c r="I25" s="32">
        <f t="shared" si="4"/>
        <v>3.6000000000000004E-2</v>
      </c>
      <c r="J25" s="30">
        <v>3531.36</v>
      </c>
      <c r="K25" s="30">
        <v>1112.4000000000001</v>
      </c>
      <c r="L25" s="33">
        <v>0.5</v>
      </c>
      <c r="O25" s="27"/>
      <c r="P25" s="28"/>
      <c r="Q25" s="29"/>
      <c r="R25" s="30"/>
      <c r="S25" s="27"/>
      <c r="T25" s="27"/>
      <c r="U25" s="27"/>
      <c r="V25" s="31"/>
      <c r="W25" s="32"/>
      <c r="X25" s="30"/>
      <c r="Y25" s="30"/>
    </row>
    <row r="26" spans="1:25" ht="12.75" customHeight="1" x14ac:dyDescent="0.15">
      <c r="A26" s="7"/>
      <c r="B26" s="8">
        <v>44089</v>
      </c>
      <c r="C26" s="9">
        <v>20</v>
      </c>
      <c r="D26" s="10">
        <v>60450</v>
      </c>
      <c r="E26" s="7" t="s">
        <v>13</v>
      </c>
      <c r="F26" s="7" t="s">
        <v>30</v>
      </c>
      <c r="G26" s="7" t="s">
        <v>15</v>
      </c>
      <c r="H26" s="11">
        <v>20.25</v>
      </c>
      <c r="I26" s="12">
        <f t="shared" si="4"/>
        <v>0.20250000000000001</v>
      </c>
      <c r="J26" s="10"/>
      <c r="K26" s="10">
        <f>J26*I26*12/10</f>
        <v>0</v>
      </c>
      <c r="O26" s="7" t="s">
        <v>18</v>
      </c>
      <c r="P26" s="8">
        <v>44089</v>
      </c>
      <c r="Q26" s="9">
        <v>20</v>
      </c>
      <c r="R26" s="10">
        <v>60450</v>
      </c>
      <c r="S26" s="7" t="s">
        <v>13</v>
      </c>
      <c r="T26" s="7" t="s">
        <v>30</v>
      </c>
      <c r="U26" s="7" t="s">
        <v>15</v>
      </c>
      <c r="V26" s="11">
        <v>20.25</v>
      </c>
      <c r="W26" s="12">
        <f t="shared" si="6"/>
        <v>0.20250000000000001</v>
      </c>
      <c r="X26" s="10"/>
      <c r="Y26" s="10">
        <f>X26*W26*12/10</f>
        <v>0</v>
      </c>
    </row>
    <row r="27" spans="1:25" ht="12.75" customHeight="1" x14ac:dyDescent="0.15">
      <c r="A27" s="7"/>
      <c r="B27" s="8">
        <v>44104</v>
      </c>
      <c r="C27" s="9">
        <v>20</v>
      </c>
      <c r="D27" s="10">
        <v>60450</v>
      </c>
      <c r="E27" s="7" t="s">
        <v>13</v>
      </c>
      <c r="F27" s="7" t="s">
        <v>30</v>
      </c>
      <c r="G27" s="7" t="s">
        <v>15</v>
      </c>
      <c r="H27" s="11">
        <v>20.25</v>
      </c>
      <c r="I27" s="12">
        <f t="shared" si="4"/>
        <v>0.20250000000000001</v>
      </c>
      <c r="J27" s="10">
        <f>1002.64*3</f>
        <v>3007.92</v>
      </c>
      <c r="K27" s="10">
        <f>J29*I27*12/10</f>
        <v>243.64152000000004</v>
      </c>
      <c r="O27" s="7" t="s">
        <v>18</v>
      </c>
      <c r="P27" s="8">
        <v>44104</v>
      </c>
      <c r="Q27" s="9">
        <v>20</v>
      </c>
      <c r="R27" s="10">
        <v>60450</v>
      </c>
      <c r="S27" s="7" t="s">
        <v>13</v>
      </c>
      <c r="T27" s="7" t="s">
        <v>30</v>
      </c>
      <c r="U27" s="7" t="s">
        <v>15</v>
      </c>
      <c r="V27" s="11">
        <v>20.25</v>
      </c>
      <c r="W27" s="12">
        <f t="shared" si="6"/>
        <v>0.20250000000000001</v>
      </c>
      <c r="X27" s="10">
        <f>1002.64*3</f>
        <v>3007.92</v>
      </c>
      <c r="Y27" s="10">
        <f>X29*W27*12/10</f>
        <v>243.64152000000004</v>
      </c>
    </row>
    <row r="28" spans="1:25" ht="12.75" customHeight="1" x14ac:dyDescent="0.15">
      <c r="A28" s="7"/>
      <c r="B28" s="8">
        <v>44119</v>
      </c>
      <c r="C28" s="9">
        <v>20</v>
      </c>
      <c r="D28" s="10">
        <v>60450</v>
      </c>
      <c r="E28" s="7" t="s">
        <v>13</v>
      </c>
      <c r="F28" s="7" t="s">
        <v>30</v>
      </c>
      <c r="G28" s="7" t="s">
        <v>15</v>
      </c>
      <c r="H28" s="11">
        <v>20.25</v>
      </c>
      <c r="I28" s="12">
        <f t="shared" si="4"/>
        <v>0.20250000000000001</v>
      </c>
      <c r="J28" s="10"/>
      <c r="K28" s="10">
        <f t="shared" ref="K28:K33" si="9">J28*I28*12/10</f>
        <v>0</v>
      </c>
      <c r="O28" s="7" t="s">
        <v>18</v>
      </c>
      <c r="P28" s="8">
        <v>44119</v>
      </c>
      <c r="Q28" s="9">
        <v>20</v>
      </c>
      <c r="R28" s="10">
        <v>60450</v>
      </c>
      <c r="S28" s="7" t="s">
        <v>13</v>
      </c>
      <c r="T28" s="7" t="s">
        <v>30</v>
      </c>
      <c r="U28" s="7" t="s">
        <v>15</v>
      </c>
      <c r="V28" s="11">
        <v>20.25</v>
      </c>
      <c r="W28" s="12">
        <f t="shared" si="6"/>
        <v>0.20250000000000001</v>
      </c>
      <c r="X28" s="10"/>
      <c r="Y28" s="10">
        <f t="shared" ref="Y28:Y33" si="10">X28*W28*12/10</f>
        <v>0</v>
      </c>
    </row>
    <row r="29" spans="1:25" ht="12.75" customHeight="1" x14ac:dyDescent="0.15">
      <c r="A29" s="7"/>
      <c r="B29" s="8">
        <v>44134</v>
      </c>
      <c r="C29" s="9">
        <v>20</v>
      </c>
      <c r="D29" s="10">
        <v>60450</v>
      </c>
      <c r="E29" s="7" t="s">
        <v>13</v>
      </c>
      <c r="F29" s="7" t="s">
        <v>30</v>
      </c>
      <c r="G29" s="7" t="s">
        <v>15</v>
      </c>
      <c r="H29" s="11">
        <v>20.25</v>
      </c>
      <c r="I29" s="12">
        <f t="shared" si="4"/>
        <v>0.20250000000000001</v>
      </c>
      <c r="J29" s="10">
        <v>1002.6400000000001</v>
      </c>
      <c r="K29" s="10">
        <f t="shared" si="9"/>
        <v>243.64152000000004</v>
      </c>
      <c r="O29" s="7" t="s">
        <v>18</v>
      </c>
      <c r="P29" s="8">
        <v>44134</v>
      </c>
      <c r="Q29" s="9">
        <v>20</v>
      </c>
      <c r="R29" s="10">
        <v>60450</v>
      </c>
      <c r="S29" s="7" t="s">
        <v>13</v>
      </c>
      <c r="T29" s="7" t="s">
        <v>30</v>
      </c>
      <c r="U29" s="7" t="s">
        <v>15</v>
      </c>
      <c r="V29" s="11">
        <v>20.25</v>
      </c>
      <c r="W29" s="12">
        <f t="shared" si="6"/>
        <v>0.20250000000000001</v>
      </c>
      <c r="X29" s="10">
        <v>1002.6400000000001</v>
      </c>
      <c r="Y29" s="10">
        <f t="shared" si="10"/>
        <v>243.64152000000004</v>
      </c>
    </row>
    <row r="30" spans="1:25" ht="12.75" customHeight="1" x14ac:dyDescent="0.15">
      <c r="A30" s="7"/>
      <c r="B30" s="8">
        <v>44148</v>
      </c>
      <c r="C30" s="9">
        <v>20</v>
      </c>
      <c r="D30" s="10">
        <v>60450</v>
      </c>
      <c r="E30" s="7" t="s">
        <v>13</v>
      </c>
      <c r="F30" s="7" t="s">
        <v>30</v>
      </c>
      <c r="G30" s="7" t="s">
        <v>15</v>
      </c>
      <c r="H30" s="11">
        <v>20.25</v>
      </c>
      <c r="I30" s="12">
        <f t="shared" si="4"/>
        <v>0.20250000000000001</v>
      </c>
      <c r="J30" s="10"/>
      <c r="K30" s="10">
        <f t="shared" si="9"/>
        <v>0</v>
      </c>
      <c r="O30" s="7" t="s">
        <v>18</v>
      </c>
      <c r="P30" s="8">
        <v>44148</v>
      </c>
      <c r="Q30" s="9">
        <v>20</v>
      </c>
      <c r="R30" s="10">
        <v>60450</v>
      </c>
      <c r="S30" s="7" t="s">
        <v>13</v>
      </c>
      <c r="T30" s="7" t="s">
        <v>30</v>
      </c>
      <c r="U30" s="7" t="s">
        <v>15</v>
      </c>
      <c r="V30" s="11">
        <v>20.25</v>
      </c>
      <c r="W30" s="12">
        <f t="shared" si="6"/>
        <v>0.20250000000000001</v>
      </c>
      <c r="X30" s="10"/>
      <c r="Y30" s="10">
        <f t="shared" si="10"/>
        <v>0</v>
      </c>
    </row>
    <row r="31" spans="1:25" ht="12.75" customHeight="1" x14ac:dyDescent="0.15">
      <c r="A31" s="7"/>
      <c r="B31" s="8">
        <v>44165</v>
      </c>
      <c r="C31" s="9">
        <v>20</v>
      </c>
      <c r="D31" s="10">
        <v>60450</v>
      </c>
      <c r="E31" s="7" t="s">
        <v>13</v>
      </c>
      <c r="F31" s="7" t="s">
        <v>30</v>
      </c>
      <c r="G31" s="7" t="s">
        <v>15</v>
      </c>
      <c r="H31" s="11">
        <v>20.25</v>
      </c>
      <c r="I31" s="12">
        <f t="shared" si="4"/>
        <v>0.20250000000000001</v>
      </c>
      <c r="J31" s="10">
        <v>1002.6400000000001</v>
      </c>
      <c r="K31" s="10">
        <f t="shared" si="9"/>
        <v>243.64152000000004</v>
      </c>
      <c r="O31" s="7" t="s">
        <v>18</v>
      </c>
      <c r="P31" s="8">
        <v>44165</v>
      </c>
      <c r="Q31" s="9">
        <v>20</v>
      </c>
      <c r="R31" s="10">
        <v>60450</v>
      </c>
      <c r="S31" s="7" t="s">
        <v>13</v>
      </c>
      <c r="T31" s="7" t="s">
        <v>30</v>
      </c>
      <c r="U31" s="7" t="s">
        <v>15</v>
      </c>
      <c r="V31" s="11">
        <v>20.25</v>
      </c>
      <c r="W31" s="12">
        <f t="shared" si="6"/>
        <v>0.20250000000000001</v>
      </c>
      <c r="X31" s="10">
        <v>1002.6400000000001</v>
      </c>
      <c r="Y31" s="10">
        <f t="shared" si="10"/>
        <v>243.64152000000004</v>
      </c>
    </row>
    <row r="32" spans="1:25" ht="12.75" customHeight="1" x14ac:dyDescent="0.15">
      <c r="A32" s="7"/>
      <c r="B32" s="8">
        <v>44180</v>
      </c>
      <c r="C32" s="9">
        <v>20</v>
      </c>
      <c r="D32" s="10">
        <v>60450</v>
      </c>
      <c r="E32" s="7" t="s">
        <v>13</v>
      </c>
      <c r="F32" s="7" t="s">
        <v>30</v>
      </c>
      <c r="G32" s="7" t="s">
        <v>15</v>
      </c>
      <c r="H32" s="11">
        <v>20.25</v>
      </c>
      <c r="I32" s="12">
        <f t="shared" si="4"/>
        <v>0.20250000000000001</v>
      </c>
      <c r="J32" s="10"/>
      <c r="K32" s="10">
        <f t="shared" si="9"/>
        <v>0</v>
      </c>
      <c r="O32" s="7" t="s">
        <v>18</v>
      </c>
      <c r="P32" s="8">
        <v>44180</v>
      </c>
      <c r="Q32" s="9">
        <v>20</v>
      </c>
      <c r="R32" s="10">
        <v>60450</v>
      </c>
      <c r="S32" s="7" t="s">
        <v>13</v>
      </c>
      <c r="T32" s="7" t="s">
        <v>30</v>
      </c>
      <c r="U32" s="7" t="s">
        <v>15</v>
      </c>
      <c r="V32" s="11">
        <v>20.25</v>
      </c>
      <c r="W32" s="12">
        <f t="shared" si="6"/>
        <v>0.20250000000000001</v>
      </c>
      <c r="X32" s="10"/>
      <c r="Y32" s="10">
        <f t="shared" si="10"/>
        <v>0</v>
      </c>
    </row>
    <row r="33" spans="1:25" ht="12.75" customHeight="1" x14ac:dyDescent="0.15">
      <c r="A33" s="7"/>
      <c r="B33" s="8">
        <v>44188</v>
      </c>
      <c r="C33" s="9">
        <v>20</v>
      </c>
      <c r="D33" s="10">
        <v>60450</v>
      </c>
      <c r="E33" s="7" t="s">
        <v>13</v>
      </c>
      <c r="F33" s="7" t="s">
        <v>30</v>
      </c>
      <c r="G33" s="7" t="s">
        <v>15</v>
      </c>
      <c r="H33" s="11">
        <v>20.25</v>
      </c>
      <c r="I33" s="12">
        <f t="shared" si="4"/>
        <v>0.20250000000000001</v>
      </c>
      <c r="J33" s="10">
        <v>1002.6400000000001</v>
      </c>
      <c r="K33" s="10">
        <f t="shared" si="9"/>
        <v>243.64152000000004</v>
      </c>
      <c r="L33" s="21">
        <v>0.5</v>
      </c>
      <c r="O33" s="7" t="s">
        <v>18</v>
      </c>
      <c r="P33" s="8">
        <v>44188</v>
      </c>
      <c r="Q33" s="9">
        <v>20</v>
      </c>
      <c r="R33" s="10">
        <v>60450</v>
      </c>
      <c r="S33" s="7" t="s">
        <v>13</v>
      </c>
      <c r="T33" s="7" t="s">
        <v>30</v>
      </c>
      <c r="U33" s="7" t="s">
        <v>15</v>
      </c>
      <c r="V33" s="11">
        <v>20.25</v>
      </c>
      <c r="W33" s="12">
        <f t="shared" si="6"/>
        <v>0.20250000000000001</v>
      </c>
      <c r="X33" s="10">
        <v>1002.6400000000001</v>
      </c>
      <c r="Y33" s="10">
        <f t="shared" si="10"/>
        <v>243.64152000000004</v>
      </c>
    </row>
    <row r="34" spans="1:25" ht="12.75" customHeight="1" x14ac:dyDescent="0.15">
      <c r="A34" s="7"/>
      <c r="B34" s="8">
        <v>44211</v>
      </c>
      <c r="C34" s="9">
        <v>20</v>
      </c>
      <c r="D34" s="10">
        <v>60450</v>
      </c>
      <c r="E34" s="7" t="s">
        <v>13</v>
      </c>
      <c r="F34" s="7" t="s">
        <v>14</v>
      </c>
      <c r="G34" s="7" t="s">
        <v>15</v>
      </c>
      <c r="H34" s="11">
        <v>2.5</v>
      </c>
      <c r="I34" s="12">
        <f t="shared" si="4"/>
        <v>2.5000000000000001E-2</v>
      </c>
      <c r="J34" s="10"/>
      <c r="K34" s="10">
        <f>D34*I34/10/2</f>
        <v>75.5625</v>
      </c>
      <c r="O34" s="7" t="s">
        <v>18</v>
      </c>
      <c r="P34" s="8" t="s">
        <v>32</v>
      </c>
      <c r="Q34" s="9">
        <v>20</v>
      </c>
      <c r="R34" s="10">
        <v>60450</v>
      </c>
      <c r="S34" s="7" t="s">
        <v>13</v>
      </c>
      <c r="T34" s="7" t="s">
        <v>34</v>
      </c>
      <c r="U34" s="7" t="s">
        <v>15</v>
      </c>
      <c r="V34" s="11">
        <v>20.25</v>
      </c>
      <c r="W34" s="12">
        <f t="shared" si="6"/>
        <v>0.20250000000000001</v>
      </c>
      <c r="X34" s="10">
        <f>958.74*6</f>
        <v>5752.4400000000005</v>
      </c>
      <c r="Y34" s="10">
        <f>X34*W34*12/10</f>
        <v>1397.8429200000003</v>
      </c>
    </row>
    <row r="35" spans="1:25" ht="12.75" customHeight="1" x14ac:dyDescent="0.15">
      <c r="A35" s="7"/>
      <c r="B35" s="8">
        <v>44225</v>
      </c>
      <c r="C35" s="9">
        <v>20</v>
      </c>
      <c r="D35" s="10">
        <v>60450</v>
      </c>
      <c r="E35" s="7" t="s">
        <v>13</v>
      </c>
      <c r="F35" s="7" t="s">
        <v>14</v>
      </c>
      <c r="G35" s="7" t="s">
        <v>15</v>
      </c>
      <c r="H35" s="11">
        <v>2.5</v>
      </c>
      <c r="I35" s="12">
        <f t="shared" si="4"/>
        <v>2.5000000000000001E-2</v>
      </c>
      <c r="J35" s="10">
        <v>882.84</v>
      </c>
      <c r="K35" s="10">
        <f t="shared" ref="K35" si="11">D35*I35/10/2</f>
        <v>75.5625</v>
      </c>
      <c r="O35" s="7"/>
      <c r="P35" s="8"/>
      <c r="Q35" s="9"/>
      <c r="R35" s="10"/>
      <c r="S35" s="7"/>
      <c r="T35" s="7"/>
      <c r="U35" s="7"/>
      <c r="V35" s="11"/>
      <c r="W35" s="12"/>
      <c r="X35" s="10"/>
      <c r="Y35" s="10"/>
    </row>
    <row r="36" spans="1:25" ht="12.75" customHeight="1" x14ac:dyDescent="0.15">
      <c r="A36" s="7"/>
      <c r="B36" s="8">
        <v>44239</v>
      </c>
      <c r="C36" s="9">
        <v>20</v>
      </c>
      <c r="D36" s="10">
        <v>60450</v>
      </c>
      <c r="E36" s="7" t="s">
        <v>13</v>
      </c>
      <c r="F36" s="7" t="s">
        <v>14</v>
      </c>
      <c r="G36" s="7" t="s">
        <v>15</v>
      </c>
      <c r="H36" s="11">
        <v>2.5</v>
      </c>
      <c r="I36" s="12">
        <f t="shared" si="4"/>
        <v>2.5000000000000001E-2</v>
      </c>
      <c r="J36" s="10">
        <v>882.84</v>
      </c>
      <c r="K36" s="10">
        <f>D36*I36/10/2</f>
        <v>75.5625</v>
      </c>
      <c r="O36" s="7"/>
      <c r="P36" s="8"/>
      <c r="Q36" s="9"/>
      <c r="R36" s="10"/>
      <c r="S36" s="7"/>
      <c r="T36" s="7"/>
      <c r="U36" s="7"/>
      <c r="V36" s="11"/>
      <c r="W36" s="12"/>
      <c r="X36" s="10"/>
      <c r="Y36" s="10"/>
    </row>
    <row r="37" spans="1:25" ht="12.75" customHeight="1" x14ac:dyDescent="0.15">
      <c r="A37" s="7"/>
      <c r="B37" s="8" t="s">
        <v>17</v>
      </c>
      <c r="C37" s="9">
        <v>20</v>
      </c>
      <c r="D37" s="10">
        <v>60450</v>
      </c>
      <c r="E37" s="7" t="s">
        <v>13</v>
      </c>
      <c r="F37" s="7" t="s">
        <v>14</v>
      </c>
      <c r="G37" s="7" t="s">
        <v>15</v>
      </c>
      <c r="H37" s="11">
        <v>2.5</v>
      </c>
      <c r="I37" s="12">
        <f t="shared" si="4"/>
        <v>2.5000000000000001E-2</v>
      </c>
      <c r="J37" s="10">
        <v>3531.36</v>
      </c>
      <c r="K37" s="10">
        <f>D37*I37/10/2*8</f>
        <v>604.5</v>
      </c>
      <c r="L37" s="21">
        <v>0.5</v>
      </c>
      <c r="O37" s="7"/>
      <c r="P37" s="8"/>
      <c r="Q37" s="9"/>
      <c r="R37" s="10"/>
      <c r="S37" s="7"/>
      <c r="T37" s="7"/>
      <c r="U37" s="7"/>
      <c r="V37" s="11"/>
      <c r="W37" s="12"/>
      <c r="X37" s="10"/>
      <c r="Y37" s="10"/>
    </row>
    <row r="38" spans="1:25" ht="12.75" customHeight="1" x14ac:dyDescent="0.15">
      <c r="A38" s="7"/>
      <c r="B38" s="8">
        <v>44027</v>
      </c>
      <c r="C38" s="9">
        <v>24</v>
      </c>
      <c r="D38" s="10">
        <v>56712</v>
      </c>
      <c r="E38" s="7" t="s">
        <v>13</v>
      </c>
      <c r="F38" s="7" t="s">
        <v>31</v>
      </c>
      <c r="G38" s="7" t="s">
        <v>28</v>
      </c>
      <c r="H38" s="11">
        <v>23</v>
      </c>
      <c r="I38" s="12">
        <f t="shared" si="4"/>
        <v>0.23</v>
      </c>
      <c r="J38" s="10"/>
      <c r="K38" s="10">
        <f>J38*I38*12/12</f>
        <v>0</v>
      </c>
      <c r="O38" s="7" t="s">
        <v>19</v>
      </c>
      <c r="P38" s="8">
        <v>44027</v>
      </c>
      <c r="Q38" s="9">
        <v>24</v>
      </c>
      <c r="R38" s="10">
        <v>56712</v>
      </c>
      <c r="S38" s="7" t="s">
        <v>13</v>
      </c>
      <c r="T38" s="7" t="s">
        <v>31</v>
      </c>
      <c r="U38" s="7" t="s">
        <v>28</v>
      </c>
      <c r="V38" s="11">
        <v>23</v>
      </c>
      <c r="W38" s="12">
        <f t="shared" si="6"/>
        <v>0.23</v>
      </c>
      <c r="X38" s="10"/>
      <c r="Y38" s="10">
        <f>X38*W38*12/12</f>
        <v>0</v>
      </c>
    </row>
    <row r="39" spans="1:25" ht="12.75" customHeight="1" x14ac:dyDescent="0.15">
      <c r="A39" s="7"/>
      <c r="B39" s="8">
        <v>44042</v>
      </c>
      <c r="C39" s="9">
        <v>24</v>
      </c>
      <c r="D39" s="10">
        <v>56712</v>
      </c>
      <c r="E39" s="7" t="s">
        <v>13</v>
      </c>
      <c r="F39" s="7" t="s">
        <v>31</v>
      </c>
      <c r="G39" s="7" t="s">
        <v>15</v>
      </c>
      <c r="H39" s="11">
        <v>17.25</v>
      </c>
      <c r="I39" s="12">
        <f t="shared" si="4"/>
        <v>0.17249999999999999</v>
      </c>
      <c r="J39" s="10">
        <v>868.31000000000006</v>
      </c>
      <c r="K39" s="10">
        <f t="shared" ref="K39:K48" si="12">J39*I39*12/12</f>
        <v>149.78347500000001</v>
      </c>
      <c r="O39" s="7" t="s">
        <v>19</v>
      </c>
      <c r="P39" s="8">
        <v>44042</v>
      </c>
      <c r="Q39" s="9">
        <v>24</v>
      </c>
      <c r="R39" s="10">
        <v>56712</v>
      </c>
      <c r="S39" s="7" t="s">
        <v>13</v>
      </c>
      <c r="T39" s="7" t="s">
        <v>31</v>
      </c>
      <c r="U39" s="7" t="s">
        <v>15</v>
      </c>
      <c r="V39" s="11">
        <v>17.25</v>
      </c>
      <c r="W39" s="12">
        <f t="shared" si="6"/>
        <v>0.17249999999999999</v>
      </c>
      <c r="X39" s="10">
        <v>868.31000000000006</v>
      </c>
      <c r="Y39" s="10">
        <f t="shared" ref="Y39:Y48" si="13">X39*W39*12/12</f>
        <v>149.78347500000001</v>
      </c>
    </row>
    <row r="40" spans="1:25" ht="12.75" customHeight="1" x14ac:dyDescent="0.15">
      <c r="A40" s="7"/>
      <c r="B40" s="8">
        <v>44057</v>
      </c>
      <c r="C40" s="9">
        <v>24</v>
      </c>
      <c r="D40" s="10">
        <v>56712</v>
      </c>
      <c r="E40" s="7" t="s">
        <v>13</v>
      </c>
      <c r="F40" s="7" t="s">
        <v>31</v>
      </c>
      <c r="G40" s="7" t="s">
        <v>15</v>
      </c>
      <c r="H40" s="11">
        <v>17.25</v>
      </c>
      <c r="I40" s="12">
        <f t="shared" si="4"/>
        <v>0.17249999999999999</v>
      </c>
      <c r="J40" s="10"/>
      <c r="K40" s="10">
        <f t="shared" si="12"/>
        <v>0</v>
      </c>
      <c r="O40" s="7" t="s">
        <v>19</v>
      </c>
      <c r="P40" s="8">
        <v>44057</v>
      </c>
      <c r="Q40" s="9">
        <v>24</v>
      </c>
      <c r="R40" s="10">
        <v>56712</v>
      </c>
      <c r="S40" s="7" t="s">
        <v>13</v>
      </c>
      <c r="T40" s="7" t="s">
        <v>31</v>
      </c>
      <c r="U40" s="7" t="s">
        <v>15</v>
      </c>
      <c r="V40" s="11">
        <v>17.25</v>
      </c>
      <c r="W40" s="12">
        <f t="shared" si="6"/>
        <v>0.17249999999999999</v>
      </c>
      <c r="X40" s="10"/>
      <c r="Y40" s="10">
        <f t="shared" si="13"/>
        <v>0</v>
      </c>
    </row>
    <row r="41" spans="1:25" ht="12.75" customHeight="1" x14ac:dyDescent="0.15">
      <c r="A41" s="7"/>
      <c r="B41" s="8">
        <v>44071</v>
      </c>
      <c r="C41" s="9">
        <v>24</v>
      </c>
      <c r="D41" s="10">
        <v>56712</v>
      </c>
      <c r="E41" s="7" t="s">
        <v>13</v>
      </c>
      <c r="F41" s="7" t="s">
        <v>31</v>
      </c>
      <c r="G41" s="7" t="s">
        <v>15</v>
      </c>
      <c r="H41" s="11">
        <v>17.25</v>
      </c>
      <c r="I41" s="12">
        <f t="shared" si="4"/>
        <v>0.17249999999999999</v>
      </c>
      <c r="J41" s="10">
        <v>868.31000000000006</v>
      </c>
      <c r="K41" s="10">
        <f t="shared" si="12"/>
        <v>149.78347500000001</v>
      </c>
      <c r="O41" s="7" t="s">
        <v>19</v>
      </c>
      <c r="P41" s="8">
        <v>44071</v>
      </c>
      <c r="Q41" s="9">
        <v>24</v>
      </c>
      <c r="R41" s="10">
        <v>56712</v>
      </c>
      <c r="S41" s="7" t="s">
        <v>13</v>
      </c>
      <c r="T41" s="7" t="s">
        <v>31</v>
      </c>
      <c r="U41" s="7" t="s">
        <v>15</v>
      </c>
      <c r="V41" s="11">
        <v>17.25</v>
      </c>
      <c r="W41" s="12">
        <f t="shared" si="6"/>
        <v>0.17249999999999999</v>
      </c>
      <c r="X41" s="10">
        <v>868.31000000000006</v>
      </c>
      <c r="Y41" s="10">
        <f t="shared" si="13"/>
        <v>149.78347500000001</v>
      </c>
    </row>
    <row r="42" spans="1:25" ht="12.75" customHeight="1" x14ac:dyDescent="0.15">
      <c r="A42" s="7"/>
      <c r="B42" s="8">
        <v>44089</v>
      </c>
      <c r="C42" s="9">
        <v>24</v>
      </c>
      <c r="D42" s="10">
        <v>56712</v>
      </c>
      <c r="E42" s="7" t="s">
        <v>13</v>
      </c>
      <c r="F42" s="7" t="s">
        <v>31</v>
      </c>
      <c r="G42" s="7" t="s">
        <v>15</v>
      </c>
      <c r="H42" s="11">
        <v>17.25</v>
      </c>
      <c r="I42" s="12">
        <f t="shared" si="4"/>
        <v>0.17249999999999999</v>
      </c>
      <c r="J42" s="10"/>
      <c r="K42" s="10">
        <f t="shared" si="12"/>
        <v>0</v>
      </c>
      <c r="O42" s="7" t="s">
        <v>19</v>
      </c>
      <c r="P42" s="8">
        <v>44089</v>
      </c>
      <c r="Q42" s="9">
        <v>24</v>
      </c>
      <c r="R42" s="10">
        <v>56712</v>
      </c>
      <c r="S42" s="7" t="s">
        <v>13</v>
      </c>
      <c r="T42" s="7" t="s">
        <v>31</v>
      </c>
      <c r="U42" s="7" t="s">
        <v>15</v>
      </c>
      <c r="V42" s="11">
        <v>17.25</v>
      </c>
      <c r="W42" s="12">
        <f t="shared" si="6"/>
        <v>0.17249999999999999</v>
      </c>
      <c r="X42" s="10"/>
      <c r="Y42" s="10">
        <f t="shared" si="13"/>
        <v>0</v>
      </c>
    </row>
    <row r="43" spans="1:25" ht="12.75" customHeight="1" x14ac:dyDescent="0.15">
      <c r="A43" s="7"/>
      <c r="B43" s="8">
        <v>44104</v>
      </c>
      <c r="C43" s="9">
        <v>24</v>
      </c>
      <c r="D43" s="10">
        <v>56712</v>
      </c>
      <c r="E43" s="7" t="s">
        <v>13</v>
      </c>
      <c r="F43" s="7" t="s">
        <v>31</v>
      </c>
      <c r="G43" s="7" t="s">
        <v>15</v>
      </c>
      <c r="H43" s="11">
        <v>17.25</v>
      </c>
      <c r="I43" s="12">
        <f t="shared" si="4"/>
        <v>0.17249999999999999</v>
      </c>
      <c r="J43" s="10">
        <v>868.31000000000006</v>
      </c>
      <c r="K43" s="10">
        <f t="shared" si="12"/>
        <v>149.78347500000001</v>
      </c>
      <c r="O43" s="7" t="s">
        <v>19</v>
      </c>
      <c r="P43" s="8">
        <v>44104</v>
      </c>
      <c r="Q43" s="9">
        <v>24</v>
      </c>
      <c r="R43" s="10">
        <v>56712</v>
      </c>
      <c r="S43" s="7" t="s">
        <v>13</v>
      </c>
      <c r="T43" s="7" t="s">
        <v>31</v>
      </c>
      <c r="U43" s="7" t="s">
        <v>15</v>
      </c>
      <c r="V43" s="11">
        <v>17.25</v>
      </c>
      <c r="W43" s="12">
        <f t="shared" si="6"/>
        <v>0.17249999999999999</v>
      </c>
      <c r="X43" s="10">
        <v>868.31000000000006</v>
      </c>
      <c r="Y43" s="10">
        <f t="shared" si="13"/>
        <v>149.78347500000001</v>
      </c>
    </row>
    <row r="44" spans="1:25" ht="12.75" customHeight="1" x14ac:dyDescent="0.15">
      <c r="A44" s="7"/>
      <c r="B44" s="8">
        <v>44119</v>
      </c>
      <c r="C44" s="9">
        <v>24</v>
      </c>
      <c r="D44" s="10">
        <v>56712</v>
      </c>
      <c r="E44" s="7" t="s">
        <v>13</v>
      </c>
      <c r="F44" s="7" t="s">
        <v>31</v>
      </c>
      <c r="G44" s="7" t="s">
        <v>15</v>
      </c>
      <c r="H44" s="11">
        <v>17.25</v>
      </c>
      <c r="I44" s="12">
        <f t="shared" si="4"/>
        <v>0.17249999999999999</v>
      </c>
      <c r="J44" s="10"/>
      <c r="K44" s="10">
        <f t="shared" si="12"/>
        <v>0</v>
      </c>
      <c r="O44" s="7" t="s">
        <v>19</v>
      </c>
      <c r="P44" s="8">
        <v>44119</v>
      </c>
      <c r="Q44" s="9">
        <v>24</v>
      </c>
      <c r="R44" s="10">
        <v>56712</v>
      </c>
      <c r="S44" s="7" t="s">
        <v>13</v>
      </c>
      <c r="T44" s="7" t="s">
        <v>31</v>
      </c>
      <c r="U44" s="7" t="s">
        <v>15</v>
      </c>
      <c r="V44" s="11">
        <v>17.25</v>
      </c>
      <c r="W44" s="12">
        <f t="shared" si="6"/>
        <v>0.17249999999999999</v>
      </c>
      <c r="X44" s="10"/>
      <c r="Y44" s="10">
        <f t="shared" si="13"/>
        <v>0</v>
      </c>
    </row>
    <row r="45" spans="1:25" ht="12.75" customHeight="1" x14ac:dyDescent="0.15">
      <c r="A45" s="7"/>
      <c r="B45" s="8">
        <v>44134</v>
      </c>
      <c r="C45" s="9">
        <v>24</v>
      </c>
      <c r="D45" s="10">
        <v>56712</v>
      </c>
      <c r="E45" s="7" t="s">
        <v>13</v>
      </c>
      <c r="F45" s="7" t="s">
        <v>31</v>
      </c>
      <c r="G45" s="7" t="s">
        <v>15</v>
      </c>
      <c r="H45" s="11">
        <v>17.25</v>
      </c>
      <c r="I45" s="12">
        <f t="shared" si="4"/>
        <v>0.17249999999999999</v>
      </c>
      <c r="J45" s="10">
        <v>868.31000000000006</v>
      </c>
      <c r="K45" s="10">
        <f t="shared" si="12"/>
        <v>149.78347500000001</v>
      </c>
      <c r="O45" s="7" t="s">
        <v>19</v>
      </c>
      <c r="P45" s="8">
        <v>44134</v>
      </c>
      <c r="Q45" s="9">
        <v>24</v>
      </c>
      <c r="R45" s="10">
        <v>56712</v>
      </c>
      <c r="S45" s="7" t="s">
        <v>13</v>
      </c>
      <c r="T45" s="7" t="s">
        <v>31</v>
      </c>
      <c r="U45" s="7" t="s">
        <v>15</v>
      </c>
      <c r="V45" s="11">
        <v>17.25</v>
      </c>
      <c r="W45" s="12">
        <f t="shared" si="6"/>
        <v>0.17249999999999999</v>
      </c>
      <c r="X45" s="10">
        <v>868.31000000000006</v>
      </c>
      <c r="Y45" s="10">
        <f t="shared" si="13"/>
        <v>149.78347500000001</v>
      </c>
    </row>
    <row r="46" spans="1:25" ht="12.75" customHeight="1" x14ac:dyDescent="0.15">
      <c r="A46" s="7"/>
      <c r="B46" s="8">
        <v>44148</v>
      </c>
      <c r="C46" s="9">
        <v>24</v>
      </c>
      <c r="D46" s="10">
        <v>56712</v>
      </c>
      <c r="E46" s="7" t="s">
        <v>13</v>
      </c>
      <c r="F46" s="7" t="s">
        <v>31</v>
      </c>
      <c r="G46" s="7" t="s">
        <v>15</v>
      </c>
      <c r="H46" s="11">
        <v>17.25</v>
      </c>
      <c r="I46" s="12">
        <f t="shared" si="4"/>
        <v>0.17249999999999999</v>
      </c>
      <c r="J46" s="10"/>
      <c r="K46" s="10">
        <f t="shared" si="12"/>
        <v>0</v>
      </c>
      <c r="O46" s="7" t="s">
        <v>19</v>
      </c>
      <c r="P46" s="8">
        <v>44148</v>
      </c>
      <c r="Q46" s="9">
        <v>24</v>
      </c>
      <c r="R46" s="10">
        <v>56712</v>
      </c>
      <c r="S46" s="7" t="s">
        <v>13</v>
      </c>
      <c r="T46" s="7" t="s">
        <v>31</v>
      </c>
      <c r="U46" s="7" t="s">
        <v>15</v>
      </c>
      <c r="V46" s="11">
        <v>17.25</v>
      </c>
      <c r="W46" s="12">
        <f t="shared" si="6"/>
        <v>0.17249999999999999</v>
      </c>
      <c r="X46" s="10"/>
      <c r="Y46" s="10">
        <f t="shared" si="13"/>
        <v>0</v>
      </c>
    </row>
    <row r="47" spans="1:25" ht="12.75" customHeight="1" x14ac:dyDescent="0.15">
      <c r="A47" s="7"/>
      <c r="B47" s="8">
        <v>44165</v>
      </c>
      <c r="C47" s="9">
        <v>24</v>
      </c>
      <c r="D47" s="10">
        <v>56712</v>
      </c>
      <c r="E47" s="7" t="s">
        <v>13</v>
      </c>
      <c r="F47" s="7" t="s">
        <v>31</v>
      </c>
      <c r="G47" s="7" t="s">
        <v>15</v>
      </c>
      <c r="H47" s="11">
        <v>17.25</v>
      </c>
      <c r="I47" s="12">
        <f t="shared" si="4"/>
        <v>0.17249999999999999</v>
      </c>
      <c r="J47" s="10">
        <v>868.31000000000006</v>
      </c>
      <c r="K47" s="10">
        <f t="shared" si="12"/>
        <v>149.78347500000001</v>
      </c>
      <c r="O47" s="7" t="s">
        <v>19</v>
      </c>
      <c r="P47" s="8">
        <v>44165</v>
      </c>
      <c r="Q47" s="9">
        <v>24</v>
      </c>
      <c r="R47" s="10">
        <v>56712</v>
      </c>
      <c r="S47" s="7" t="s">
        <v>13</v>
      </c>
      <c r="T47" s="7" t="s">
        <v>31</v>
      </c>
      <c r="U47" s="7" t="s">
        <v>15</v>
      </c>
      <c r="V47" s="11">
        <v>17.25</v>
      </c>
      <c r="W47" s="12">
        <f t="shared" si="6"/>
        <v>0.17249999999999999</v>
      </c>
      <c r="X47" s="10">
        <v>868.31000000000006</v>
      </c>
      <c r="Y47" s="10">
        <f t="shared" si="13"/>
        <v>149.78347500000001</v>
      </c>
    </row>
    <row r="48" spans="1:25" ht="12.75" customHeight="1" x14ac:dyDescent="0.15">
      <c r="A48" s="7"/>
      <c r="B48" s="8">
        <v>44180</v>
      </c>
      <c r="C48" s="9">
        <v>24</v>
      </c>
      <c r="D48" s="10">
        <v>56712</v>
      </c>
      <c r="E48" s="7" t="s">
        <v>13</v>
      </c>
      <c r="F48" s="7" t="s">
        <v>31</v>
      </c>
      <c r="G48" s="7" t="s">
        <v>15</v>
      </c>
      <c r="H48" s="11">
        <v>17.25</v>
      </c>
      <c r="I48" s="12">
        <f t="shared" si="4"/>
        <v>0.17249999999999999</v>
      </c>
      <c r="J48" s="10"/>
      <c r="K48" s="10">
        <f t="shared" si="12"/>
        <v>0</v>
      </c>
      <c r="O48" s="7" t="s">
        <v>19</v>
      </c>
      <c r="P48" s="8">
        <v>44180</v>
      </c>
      <c r="Q48" s="9">
        <v>24</v>
      </c>
      <c r="R48" s="10">
        <v>56712</v>
      </c>
      <c r="S48" s="7" t="s">
        <v>13</v>
      </c>
      <c r="T48" s="7" t="s">
        <v>31</v>
      </c>
      <c r="U48" s="7" t="s">
        <v>15</v>
      </c>
      <c r="V48" s="11">
        <v>17.25</v>
      </c>
      <c r="W48" s="12">
        <f t="shared" si="6"/>
        <v>0.17249999999999999</v>
      </c>
      <c r="X48" s="10"/>
      <c r="Y48" s="10">
        <f t="shared" si="13"/>
        <v>0</v>
      </c>
    </row>
    <row r="49" spans="1:25" ht="12.75" customHeight="1" x14ac:dyDescent="0.15">
      <c r="A49" s="7"/>
      <c r="B49" s="8">
        <v>44188</v>
      </c>
      <c r="C49" s="9">
        <v>24</v>
      </c>
      <c r="D49" s="10">
        <v>56712</v>
      </c>
      <c r="E49" s="7" t="s">
        <v>13</v>
      </c>
      <c r="F49" s="7" t="s">
        <v>31</v>
      </c>
      <c r="G49" s="7" t="s">
        <v>15</v>
      </c>
      <c r="H49" s="11">
        <v>17.25</v>
      </c>
      <c r="I49" s="12">
        <f t="shared" si="4"/>
        <v>0.17249999999999999</v>
      </c>
      <c r="J49" s="10">
        <v>868.31000000000006</v>
      </c>
      <c r="K49" s="10">
        <f>J49*I49*12/12</f>
        <v>149.78347500000001</v>
      </c>
      <c r="L49" s="21">
        <v>0.5</v>
      </c>
      <c r="O49" s="7" t="s">
        <v>19</v>
      </c>
      <c r="P49" s="8">
        <v>44188</v>
      </c>
      <c r="Q49" s="9">
        <v>24</v>
      </c>
      <c r="R49" s="10">
        <v>56712</v>
      </c>
      <c r="S49" s="7" t="s">
        <v>13</v>
      </c>
      <c r="T49" s="7" t="s">
        <v>31</v>
      </c>
      <c r="U49" s="7" t="s">
        <v>15</v>
      </c>
      <c r="V49" s="11">
        <v>17.25</v>
      </c>
      <c r="W49" s="12">
        <f t="shared" si="6"/>
        <v>0.17249999999999999</v>
      </c>
      <c r="X49" s="10">
        <v>868.31000000000006</v>
      </c>
      <c r="Y49" s="10">
        <f>X49*W49*12/12</f>
        <v>149.78347500000001</v>
      </c>
    </row>
    <row r="50" spans="1:25" ht="12.75" customHeight="1" x14ac:dyDescent="0.15">
      <c r="A50" s="7"/>
      <c r="B50" s="8">
        <v>44211</v>
      </c>
      <c r="C50" s="9">
        <v>24</v>
      </c>
      <c r="D50" s="10">
        <v>56712</v>
      </c>
      <c r="E50" s="7" t="s">
        <v>13</v>
      </c>
      <c r="F50" s="7" t="s">
        <v>14</v>
      </c>
      <c r="G50" s="7" t="s">
        <v>15</v>
      </c>
      <c r="H50" s="11">
        <v>2.2000000000000002</v>
      </c>
      <c r="I50" s="12">
        <f t="shared" si="4"/>
        <v>2.2000000000000002E-2</v>
      </c>
      <c r="J50" s="10"/>
      <c r="K50" s="10">
        <f>D50*I50/24</f>
        <v>51.986000000000011</v>
      </c>
      <c r="O50" s="7" t="s">
        <v>19</v>
      </c>
      <c r="P50" s="8" t="s">
        <v>32</v>
      </c>
      <c r="Q50" s="9">
        <v>24</v>
      </c>
      <c r="R50" s="10">
        <v>56712</v>
      </c>
      <c r="S50" s="7" t="s">
        <v>13</v>
      </c>
      <c r="T50" s="7" t="s">
        <v>34</v>
      </c>
      <c r="U50" s="7" t="s">
        <v>15</v>
      </c>
      <c r="V50" s="11">
        <v>17.25</v>
      </c>
      <c r="W50" s="12">
        <f t="shared" si="6"/>
        <v>0.17249999999999999</v>
      </c>
      <c r="X50" s="10">
        <f>958.74*6</f>
        <v>5752.4400000000005</v>
      </c>
      <c r="Y50" s="10">
        <f>X50*W50*12/12</f>
        <v>992.29589999999996</v>
      </c>
    </row>
    <row r="51" spans="1:25" ht="12.75" customHeight="1" x14ac:dyDescent="0.15">
      <c r="A51" s="7"/>
      <c r="B51" s="8">
        <v>44225</v>
      </c>
      <c r="C51" s="9">
        <v>24</v>
      </c>
      <c r="D51" s="10">
        <v>56712</v>
      </c>
      <c r="E51" s="7" t="s">
        <v>13</v>
      </c>
      <c r="F51" s="7" t="s">
        <v>14</v>
      </c>
      <c r="G51" s="7" t="s">
        <v>15</v>
      </c>
      <c r="H51" s="11">
        <v>2.2000000000000002</v>
      </c>
      <c r="I51" s="12">
        <f t="shared" si="4"/>
        <v>2.2000000000000002E-2</v>
      </c>
      <c r="J51" s="10">
        <v>882.84</v>
      </c>
      <c r="K51" s="10">
        <f t="shared" ref="K51:K52" si="14">D51*I51/24</f>
        <v>51.986000000000011</v>
      </c>
      <c r="O51" s="7"/>
      <c r="P51" s="8"/>
      <c r="Q51" s="9"/>
      <c r="R51" s="10"/>
      <c r="S51" s="7"/>
      <c r="T51" s="7"/>
      <c r="U51" s="7"/>
      <c r="V51" s="11"/>
      <c r="W51" s="12"/>
      <c r="X51" s="10"/>
      <c r="Y51" s="10"/>
    </row>
    <row r="52" spans="1:25" ht="12.75" customHeight="1" x14ac:dyDescent="0.15">
      <c r="A52" s="7"/>
      <c r="B52" s="8">
        <v>44239</v>
      </c>
      <c r="C52" s="9">
        <v>24</v>
      </c>
      <c r="D52" s="10">
        <v>56712</v>
      </c>
      <c r="E52" s="7" t="s">
        <v>13</v>
      </c>
      <c r="F52" s="7" t="s">
        <v>14</v>
      </c>
      <c r="G52" s="7" t="s">
        <v>15</v>
      </c>
      <c r="H52" s="11">
        <v>2.2000000000000002</v>
      </c>
      <c r="I52" s="12">
        <f t="shared" si="4"/>
        <v>2.2000000000000002E-2</v>
      </c>
      <c r="J52" s="10">
        <v>882.84</v>
      </c>
      <c r="K52" s="10">
        <f t="shared" si="14"/>
        <v>51.986000000000011</v>
      </c>
      <c r="O52" s="7"/>
      <c r="P52" s="8"/>
      <c r="Q52" s="9"/>
      <c r="R52" s="10"/>
      <c r="S52" s="7"/>
      <c r="T52" s="7"/>
      <c r="U52" s="7"/>
      <c r="V52" s="11"/>
      <c r="W52" s="12"/>
      <c r="X52" s="10"/>
      <c r="Y52" s="10"/>
    </row>
    <row r="53" spans="1:25" ht="12.75" customHeight="1" x14ac:dyDescent="0.15">
      <c r="A53" s="7"/>
      <c r="B53" s="8" t="s">
        <v>17</v>
      </c>
      <c r="C53" s="9">
        <v>24</v>
      </c>
      <c r="D53" s="10">
        <v>56712</v>
      </c>
      <c r="E53" s="7" t="s">
        <v>13</v>
      </c>
      <c r="F53" s="7" t="s">
        <v>14</v>
      </c>
      <c r="G53" s="7" t="s">
        <v>15</v>
      </c>
      <c r="H53" s="11">
        <v>2.2000000000000002</v>
      </c>
      <c r="I53" s="12">
        <f t="shared" si="4"/>
        <v>2.2000000000000002E-2</v>
      </c>
      <c r="J53" s="10">
        <v>3531.36</v>
      </c>
      <c r="K53" s="10">
        <f>D53*I53/24*8</f>
        <v>415.88800000000009</v>
      </c>
      <c r="L53" s="21">
        <v>0.5</v>
      </c>
      <c r="O53" s="7"/>
      <c r="P53" s="8"/>
      <c r="Q53" s="9"/>
      <c r="R53" s="10"/>
      <c r="S53" s="7"/>
      <c r="T53" s="7"/>
      <c r="U53" s="7"/>
      <c r="V53" s="11"/>
      <c r="W53" s="12"/>
      <c r="X53" s="10"/>
      <c r="Y53" s="10"/>
    </row>
    <row r="54" spans="1:25" ht="12.75" customHeight="1" x14ac:dyDescent="0.15">
      <c r="A54" s="7"/>
      <c r="B54" s="8">
        <v>44027</v>
      </c>
      <c r="C54" s="9">
        <v>24</v>
      </c>
      <c r="D54" s="10">
        <v>35823</v>
      </c>
      <c r="E54" s="7" t="s">
        <v>13</v>
      </c>
      <c r="F54" s="7" t="s">
        <v>31</v>
      </c>
      <c r="G54" s="7" t="s">
        <v>28</v>
      </c>
      <c r="H54" s="11">
        <v>8.25</v>
      </c>
      <c r="I54" s="12">
        <f t="shared" si="4"/>
        <v>8.2500000000000004E-2</v>
      </c>
      <c r="J54" s="10"/>
      <c r="K54" s="10">
        <f>J54*I54*12/12</f>
        <v>0</v>
      </c>
      <c r="O54" s="7" t="s">
        <v>20</v>
      </c>
      <c r="P54" s="8">
        <v>44027</v>
      </c>
      <c r="Q54" s="9">
        <v>24</v>
      </c>
      <c r="R54" s="10">
        <v>35823</v>
      </c>
      <c r="S54" s="7" t="s">
        <v>13</v>
      </c>
      <c r="T54" s="7" t="s">
        <v>31</v>
      </c>
      <c r="U54" s="7" t="s">
        <v>28</v>
      </c>
      <c r="V54" s="11">
        <v>8.25</v>
      </c>
      <c r="W54" s="12">
        <f t="shared" si="6"/>
        <v>8.2500000000000004E-2</v>
      </c>
      <c r="X54" s="10"/>
      <c r="Y54" s="10">
        <f>X54*W54*12/12</f>
        <v>0</v>
      </c>
    </row>
    <row r="55" spans="1:25" ht="12.75" customHeight="1" x14ac:dyDescent="0.15">
      <c r="A55" s="7"/>
      <c r="B55" s="8">
        <v>44042</v>
      </c>
      <c r="C55" s="9">
        <v>24</v>
      </c>
      <c r="D55" s="10">
        <v>35823</v>
      </c>
      <c r="E55" s="7" t="s">
        <v>13</v>
      </c>
      <c r="F55" s="7" t="s">
        <v>31</v>
      </c>
      <c r="G55" s="7" t="s">
        <v>15</v>
      </c>
      <c r="H55" s="11">
        <v>8.25</v>
      </c>
      <c r="I55" s="12">
        <f t="shared" si="4"/>
        <v>8.2500000000000004E-2</v>
      </c>
      <c r="J55" s="10">
        <v>868.31000000000006</v>
      </c>
      <c r="K55" s="10">
        <f t="shared" ref="K55:K65" si="15">J55*I55*12/12</f>
        <v>71.635575000000003</v>
      </c>
      <c r="O55" s="7" t="s">
        <v>20</v>
      </c>
      <c r="P55" s="8">
        <v>44042</v>
      </c>
      <c r="Q55" s="9">
        <v>24</v>
      </c>
      <c r="R55" s="10">
        <v>35823</v>
      </c>
      <c r="S55" s="7" t="s">
        <v>13</v>
      </c>
      <c r="T55" s="7" t="s">
        <v>31</v>
      </c>
      <c r="U55" s="7" t="s">
        <v>15</v>
      </c>
      <c r="V55" s="11">
        <v>8.25</v>
      </c>
      <c r="W55" s="12">
        <f t="shared" si="6"/>
        <v>8.2500000000000004E-2</v>
      </c>
      <c r="X55" s="10">
        <v>868.31000000000006</v>
      </c>
      <c r="Y55" s="10">
        <f t="shared" ref="Y55:Y65" si="16">X55*W55*12/12</f>
        <v>71.635575000000003</v>
      </c>
    </row>
    <row r="56" spans="1:25" ht="12.75" customHeight="1" x14ac:dyDescent="0.15">
      <c r="A56" s="7"/>
      <c r="B56" s="8">
        <v>44057</v>
      </c>
      <c r="C56" s="9">
        <v>24</v>
      </c>
      <c r="D56" s="10">
        <v>35823</v>
      </c>
      <c r="E56" s="7" t="s">
        <v>13</v>
      </c>
      <c r="F56" s="7" t="s">
        <v>31</v>
      </c>
      <c r="G56" s="7" t="s">
        <v>15</v>
      </c>
      <c r="H56" s="11">
        <v>8.25</v>
      </c>
      <c r="I56" s="12">
        <f t="shared" si="4"/>
        <v>8.2500000000000004E-2</v>
      </c>
      <c r="J56" s="10"/>
      <c r="K56" s="10">
        <f t="shared" si="15"/>
        <v>0</v>
      </c>
      <c r="O56" s="7" t="s">
        <v>20</v>
      </c>
      <c r="P56" s="8">
        <v>44057</v>
      </c>
      <c r="Q56" s="9">
        <v>24</v>
      </c>
      <c r="R56" s="10">
        <v>35823</v>
      </c>
      <c r="S56" s="7" t="s">
        <v>13</v>
      </c>
      <c r="T56" s="7" t="s">
        <v>31</v>
      </c>
      <c r="U56" s="7" t="s">
        <v>15</v>
      </c>
      <c r="V56" s="11">
        <v>8.25</v>
      </c>
      <c r="W56" s="12">
        <f t="shared" si="6"/>
        <v>8.2500000000000004E-2</v>
      </c>
      <c r="X56" s="10"/>
      <c r="Y56" s="10">
        <f t="shared" si="16"/>
        <v>0</v>
      </c>
    </row>
    <row r="57" spans="1:25" ht="12.75" customHeight="1" x14ac:dyDescent="0.15">
      <c r="A57" s="7"/>
      <c r="B57" s="8">
        <v>44071</v>
      </c>
      <c r="C57" s="9">
        <v>24</v>
      </c>
      <c r="D57" s="10">
        <v>35823</v>
      </c>
      <c r="E57" s="7" t="s">
        <v>13</v>
      </c>
      <c r="F57" s="7" t="s">
        <v>31</v>
      </c>
      <c r="G57" s="7" t="s">
        <v>15</v>
      </c>
      <c r="H57" s="11">
        <v>8.25</v>
      </c>
      <c r="I57" s="12">
        <f t="shared" si="4"/>
        <v>8.2500000000000004E-2</v>
      </c>
      <c r="J57" s="10">
        <v>868.31000000000006</v>
      </c>
      <c r="K57" s="10">
        <f t="shared" si="15"/>
        <v>71.635575000000003</v>
      </c>
      <c r="O57" s="7" t="s">
        <v>20</v>
      </c>
      <c r="P57" s="8">
        <v>44071</v>
      </c>
      <c r="Q57" s="9">
        <v>24</v>
      </c>
      <c r="R57" s="10">
        <v>35823</v>
      </c>
      <c r="S57" s="7" t="s">
        <v>13</v>
      </c>
      <c r="T57" s="7" t="s">
        <v>31</v>
      </c>
      <c r="U57" s="7" t="s">
        <v>15</v>
      </c>
      <c r="V57" s="11">
        <v>8.25</v>
      </c>
      <c r="W57" s="12">
        <f t="shared" si="6"/>
        <v>8.2500000000000004E-2</v>
      </c>
      <c r="X57" s="10">
        <v>868.31000000000006</v>
      </c>
      <c r="Y57" s="10">
        <f t="shared" si="16"/>
        <v>71.635575000000003</v>
      </c>
    </row>
    <row r="58" spans="1:25" ht="12.75" customHeight="1" x14ac:dyDescent="0.15">
      <c r="A58" s="7"/>
      <c r="B58" s="8">
        <v>44089</v>
      </c>
      <c r="C58" s="9">
        <v>24</v>
      </c>
      <c r="D58" s="10">
        <v>35823</v>
      </c>
      <c r="E58" s="7" t="s">
        <v>13</v>
      </c>
      <c r="F58" s="7" t="s">
        <v>31</v>
      </c>
      <c r="G58" s="7" t="s">
        <v>15</v>
      </c>
      <c r="H58" s="11">
        <v>8.25</v>
      </c>
      <c r="I58" s="12">
        <f t="shared" si="4"/>
        <v>8.2500000000000004E-2</v>
      </c>
      <c r="J58" s="10"/>
      <c r="K58" s="10">
        <f t="shared" si="15"/>
        <v>0</v>
      </c>
      <c r="O58" s="7" t="s">
        <v>20</v>
      </c>
      <c r="P58" s="8">
        <v>44089</v>
      </c>
      <c r="Q58" s="9">
        <v>24</v>
      </c>
      <c r="R58" s="10">
        <v>35823</v>
      </c>
      <c r="S58" s="7" t="s">
        <v>13</v>
      </c>
      <c r="T58" s="7" t="s">
        <v>31</v>
      </c>
      <c r="U58" s="7" t="s">
        <v>15</v>
      </c>
      <c r="V58" s="11">
        <v>8.25</v>
      </c>
      <c r="W58" s="12">
        <f t="shared" si="6"/>
        <v>8.2500000000000004E-2</v>
      </c>
      <c r="X58" s="10"/>
      <c r="Y58" s="10">
        <f t="shared" si="16"/>
        <v>0</v>
      </c>
    </row>
    <row r="59" spans="1:25" ht="12.75" customHeight="1" x14ac:dyDescent="0.15">
      <c r="A59" s="7"/>
      <c r="B59" s="8">
        <v>44104</v>
      </c>
      <c r="C59" s="9">
        <v>24</v>
      </c>
      <c r="D59" s="10">
        <v>35823</v>
      </c>
      <c r="E59" s="7" t="s">
        <v>13</v>
      </c>
      <c r="F59" s="7" t="s">
        <v>31</v>
      </c>
      <c r="G59" s="7" t="s">
        <v>15</v>
      </c>
      <c r="H59" s="11">
        <v>8.25</v>
      </c>
      <c r="I59" s="12">
        <f t="shared" si="4"/>
        <v>8.2500000000000004E-2</v>
      </c>
      <c r="J59" s="10">
        <v>868.31000000000006</v>
      </c>
      <c r="K59" s="10">
        <f t="shared" si="15"/>
        <v>71.635575000000003</v>
      </c>
      <c r="O59" s="7" t="s">
        <v>20</v>
      </c>
      <c r="P59" s="8">
        <v>44104</v>
      </c>
      <c r="Q59" s="9">
        <v>24</v>
      </c>
      <c r="R59" s="10">
        <v>35823</v>
      </c>
      <c r="S59" s="7" t="s">
        <v>13</v>
      </c>
      <c r="T59" s="7" t="s">
        <v>31</v>
      </c>
      <c r="U59" s="7" t="s">
        <v>15</v>
      </c>
      <c r="V59" s="11">
        <v>8.25</v>
      </c>
      <c r="W59" s="12">
        <f t="shared" si="6"/>
        <v>8.2500000000000004E-2</v>
      </c>
      <c r="X59" s="10">
        <v>868.31000000000006</v>
      </c>
      <c r="Y59" s="10">
        <f t="shared" si="16"/>
        <v>71.635575000000003</v>
      </c>
    </row>
    <row r="60" spans="1:25" ht="12.75" customHeight="1" x14ac:dyDescent="0.15">
      <c r="A60" s="7"/>
      <c r="B60" s="8">
        <v>44119</v>
      </c>
      <c r="C60" s="9">
        <v>24</v>
      </c>
      <c r="D60" s="10">
        <v>35823</v>
      </c>
      <c r="E60" s="7" t="s">
        <v>13</v>
      </c>
      <c r="F60" s="7" t="s">
        <v>31</v>
      </c>
      <c r="G60" s="7" t="s">
        <v>15</v>
      </c>
      <c r="H60" s="11">
        <v>8.25</v>
      </c>
      <c r="I60" s="12">
        <f t="shared" si="4"/>
        <v>8.2500000000000004E-2</v>
      </c>
      <c r="J60" s="10"/>
      <c r="K60" s="10">
        <f t="shared" si="15"/>
        <v>0</v>
      </c>
      <c r="O60" s="7" t="s">
        <v>20</v>
      </c>
      <c r="P60" s="8">
        <v>44119</v>
      </c>
      <c r="Q60" s="9">
        <v>24</v>
      </c>
      <c r="R60" s="10">
        <v>35823</v>
      </c>
      <c r="S60" s="7" t="s">
        <v>13</v>
      </c>
      <c r="T60" s="7" t="s">
        <v>31</v>
      </c>
      <c r="U60" s="7" t="s">
        <v>15</v>
      </c>
      <c r="V60" s="11">
        <v>8.25</v>
      </c>
      <c r="W60" s="12">
        <f t="shared" si="6"/>
        <v>8.2500000000000004E-2</v>
      </c>
      <c r="X60" s="10"/>
      <c r="Y60" s="10">
        <f t="shared" si="16"/>
        <v>0</v>
      </c>
    </row>
    <row r="61" spans="1:25" ht="12.75" customHeight="1" x14ac:dyDescent="0.15">
      <c r="A61" s="7"/>
      <c r="B61" s="8">
        <v>44134</v>
      </c>
      <c r="C61" s="9">
        <v>24</v>
      </c>
      <c r="D61" s="10">
        <v>35823</v>
      </c>
      <c r="E61" s="7" t="s">
        <v>13</v>
      </c>
      <c r="F61" s="7" t="s">
        <v>31</v>
      </c>
      <c r="G61" s="7" t="s">
        <v>15</v>
      </c>
      <c r="H61" s="11">
        <v>8.25</v>
      </c>
      <c r="I61" s="12">
        <f t="shared" si="4"/>
        <v>8.2500000000000004E-2</v>
      </c>
      <c r="J61" s="10">
        <v>868.31000000000006</v>
      </c>
      <c r="K61" s="10">
        <f t="shared" si="15"/>
        <v>71.635575000000003</v>
      </c>
      <c r="O61" s="7" t="s">
        <v>20</v>
      </c>
      <c r="P61" s="8">
        <v>44134</v>
      </c>
      <c r="Q61" s="9">
        <v>24</v>
      </c>
      <c r="R61" s="10">
        <v>35823</v>
      </c>
      <c r="S61" s="7" t="s">
        <v>13</v>
      </c>
      <c r="T61" s="7" t="s">
        <v>31</v>
      </c>
      <c r="U61" s="7" t="s">
        <v>15</v>
      </c>
      <c r="V61" s="11">
        <v>8.25</v>
      </c>
      <c r="W61" s="12">
        <f t="shared" si="6"/>
        <v>8.2500000000000004E-2</v>
      </c>
      <c r="X61" s="10">
        <v>868.31000000000006</v>
      </c>
      <c r="Y61" s="10">
        <f t="shared" si="16"/>
        <v>71.635575000000003</v>
      </c>
    </row>
    <row r="62" spans="1:25" ht="12.75" customHeight="1" x14ac:dyDescent="0.15">
      <c r="A62" s="7"/>
      <c r="B62" s="8">
        <v>44148</v>
      </c>
      <c r="C62" s="9">
        <v>24</v>
      </c>
      <c r="D62" s="10">
        <v>35823</v>
      </c>
      <c r="E62" s="7" t="s">
        <v>13</v>
      </c>
      <c r="F62" s="7" t="s">
        <v>31</v>
      </c>
      <c r="G62" s="7" t="s">
        <v>15</v>
      </c>
      <c r="H62" s="11">
        <v>8.25</v>
      </c>
      <c r="I62" s="12">
        <f t="shared" si="4"/>
        <v>8.2500000000000004E-2</v>
      </c>
      <c r="J62" s="10"/>
      <c r="K62" s="10">
        <f t="shared" si="15"/>
        <v>0</v>
      </c>
      <c r="O62" s="7" t="s">
        <v>20</v>
      </c>
      <c r="P62" s="8">
        <v>44148</v>
      </c>
      <c r="Q62" s="9">
        <v>24</v>
      </c>
      <c r="R62" s="10">
        <v>35823</v>
      </c>
      <c r="S62" s="7" t="s">
        <v>13</v>
      </c>
      <c r="T62" s="7" t="s">
        <v>31</v>
      </c>
      <c r="U62" s="7" t="s">
        <v>15</v>
      </c>
      <c r="V62" s="11">
        <v>8.25</v>
      </c>
      <c r="W62" s="12">
        <f t="shared" si="6"/>
        <v>8.2500000000000004E-2</v>
      </c>
      <c r="X62" s="10"/>
      <c r="Y62" s="10">
        <f t="shared" si="16"/>
        <v>0</v>
      </c>
    </row>
    <row r="63" spans="1:25" ht="12.75" customHeight="1" x14ac:dyDescent="0.15">
      <c r="A63" s="7"/>
      <c r="B63" s="8">
        <v>44165</v>
      </c>
      <c r="C63" s="9">
        <v>24</v>
      </c>
      <c r="D63" s="10">
        <v>35823</v>
      </c>
      <c r="E63" s="7" t="s">
        <v>13</v>
      </c>
      <c r="F63" s="7" t="s">
        <v>31</v>
      </c>
      <c r="G63" s="7" t="s">
        <v>15</v>
      </c>
      <c r="H63" s="11">
        <v>8.25</v>
      </c>
      <c r="I63" s="12">
        <f t="shared" si="4"/>
        <v>8.2500000000000004E-2</v>
      </c>
      <c r="J63" s="10">
        <v>868.31000000000006</v>
      </c>
      <c r="K63" s="10">
        <f t="shared" si="15"/>
        <v>71.635575000000003</v>
      </c>
      <c r="O63" s="7" t="s">
        <v>20</v>
      </c>
      <c r="P63" s="8">
        <v>44165</v>
      </c>
      <c r="Q63" s="9">
        <v>24</v>
      </c>
      <c r="R63" s="10">
        <v>35823</v>
      </c>
      <c r="S63" s="7" t="s">
        <v>13</v>
      </c>
      <c r="T63" s="7" t="s">
        <v>31</v>
      </c>
      <c r="U63" s="7" t="s">
        <v>15</v>
      </c>
      <c r="V63" s="11">
        <v>8.25</v>
      </c>
      <c r="W63" s="12">
        <f t="shared" si="6"/>
        <v>8.2500000000000004E-2</v>
      </c>
      <c r="X63" s="10">
        <v>868.31000000000006</v>
      </c>
      <c r="Y63" s="10">
        <f t="shared" si="16"/>
        <v>71.635575000000003</v>
      </c>
    </row>
    <row r="64" spans="1:25" ht="12.75" customHeight="1" x14ac:dyDescent="0.15">
      <c r="A64" s="7"/>
      <c r="B64" s="8">
        <v>44180</v>
      </c>
      <c r="C64" s="9">
        <v>24</v>
      </c>
      <c r="D64" s="10">
        <v>35823</v>
      </c>
      <c r="E64" s="7" t="s">
        <v>13</v>
      </c>
      <c r="F64" s="7" t="s">
        <v>31</v>
      </c>
      <c r="G64" s="7" t="s">
        <v>15</v>
      </c>
      <c r="H64" s="11">
        <v>8.25</v>
      </c>
      <c r="I64" s="12">
        <f t="shared" si="4"/>
        <v>8.2500000000000004E-2</v>
      </c>
      <c r="J64" s="10"/>
      <c r="K64" s="10">
        <f t="shared" si="15"/>
        <v>0</v>
      </c>
      <c r="O64" s="7" t="s">
        <v>20</v>
      </c>
      <c r="P64" s="8">
        <v>44180</v>
      </c>
      <c r="Q64" s="9">
        <v>24</v>
      </c>
      <c r="R64" s="10">
        <v>35823</v>
      </c>
      <c r="S64" s="7" t="s">
        <v>13</v>
      </c>
      <c r="T64" s="7" t="s">
        <v>31</v>
      </c>
      <c r="U64" s="7" t="s">
        <v>15</v>
      </c>
      <c r="V64" s="11">
        <v>8.25</v>
      </c>
      <c r="W64" s="12">
        <f t="shared" si="6"/>
        <v>8.2500000000000004E-2</v>
      </c>
      <c r="X64" s="10"/>
      <c r="Y64" s="10">
        <f t="shared" si="16"/>
        <v>0</v>
      </c>
    </row>
    <row r="65" spans="1:25" ht="12.75" customHeight="1" x14ac:dyDescent="0.15">
      <c r="A65" s="7"/>
      <c r="B65" s="8">
        <v>44188</v>
      </c>
      <c r="C65" s="9">
        <v>24</v>
      </c>
      <c r="D65" s="10">
        <v>35823</v>
      </c>
      <c r="E65" s="7" t="s">
        <v>13</v>
      </c>
      <c r="F65" s="7" t="s">
        <v>31</v>
      </c>
      <c r="G65" s="7" t="s">
        <v>15</v>
      </c>
      <c r="H65" s="11">
        <v>8.25</v>
      </c>
      <c r="I65" s="12">
        <f t="shared" si="4"/>
        <v>8.2500000000000004E-2</v>
      </c>
      <c r="J65" s="10">
        <v>868.31000000000006</v>
      </c>
      <c r="K65" s="10">
        <f t="shared" si="15"/>
        <v>71.635575000000003</v>
      </c>
      <c r="L65" s="21">
        <v>0.5</v>
      </c>
      <c r="O65" s="7" t="s">
        <v>20</v>
      </c>
      <c r="P65" s="8">
        <v>44188</v>
      </c>
      <c r="Q65" s="9">
        <v>24</v>
      </c>
      <c r="R65" s="10">
        <v>35823</v>
      </c>
      <c r="S65" s="7" t="s">
        <v>13</v>
      </c>
      <c r="T65" s="7" t="s">
        <v>31</v>
      </c>
      <c r="U65" s="7" t="s">
        <v>15</v>
      </c>
      <c r="V65" s="11">
        <v>8.25</v>
      </c>
      <c r="W65" s="12">
        <f t="shared" si="6"/>
        <v>8.2500000000000004E-2</v>
      </c>
      <c r="X65" s="10">
        <v>868.31000000000006</v>
      </c>
      <c r="Y65" s="10">
        <f t="shared" si="16"/>
        <v>71.635575000000003</v>
      </c>
    </row>
    <row r="66" spans="1:25" ht="12.75" customHeight="1" x14ac:dyDescent="0.15">
      <c r="A66" s="7"/>
      <c r="B66" s="8">
        <v>44211</v>
      </c>
      <c r="C66" s="9">
        <v>24</v>
      </c>
      <c r="D66" s="10">
        <v>35823</v>
      </c>
      <c r="E66" s="7" t="s">
        <v>13</v>
      </c>
      <c r="F66" s="7" t="s">
        <v>14</v>
      </c>
      <c r="G66" s="7" t="s">
        <v>15</v>
      </c>
      <c r="H66" s="11">
        <v>1.7</v>
      </c>
      <c r="I66" s="12">
        <f t="shared" si="4"/>
        <v>1.7000000000000001E-2</v>
      </c>
      <c r="J66" s="10"/>
      <c r="K66" s="10">
        <f>D66*I66/24</f>
        <v>25.374625000000005</v>
      </c>
      <c r="O66" s="7" t="s">
        <v>20</v>
      </c>
      <c r="P66" s="8" t="s">
        <v>32</v>
      </c>
      <c r="Q66" s="9">
        <v>24</v>
      </c>
      <c r="R66" s="10">
        <v>35823</v>
      </c>
      <c r="S66" s="7" t="s">
        <v>13</v>
      </c>
      <c r="T66" s="7" t="s">
        <v>34</v>
      </c>
      <c r="U66" s="7" t="s">
        <v>15</v>
      </c>
      <c r="V66" s="11">
        <v>8.25</v>
      </c>
      <c r="W66" s="12">
        <f t="shared" si="6"/>
        <v>8.2500000000000004E-2</v>
      </c>
      <c r="X66" s="10">
        <f>958.74*6</f>
        <v>5752.4400000000005</v>
      </c>
      <c r="Y66" s="10">
        <f>X66*W66*12/12</f>
        <v>474.5763</v>
      </c>
    </row>
    <row r="67" spans="1:25" ht="12.75" customHeight="1" x14ac:dyDescent="0.15">
      <c r="A67" s="7"/>
      <c r="B67" s="8">
        <v>44225</v>
      </c>
      <c r="C67" s="9">
        <v>24</v>
      </c>
      <c r="D67" s="10">
        <v>35823</v>
      </c>
      <c r="E67" s="7" t="s">
        <v>13</v>
      </c>
      <c r="F67" s="7" t="s">
        <v>14</v>
      </c>
      <c r="G67" s="7" t="s">
        <v>15</v>
      </c>
      <c r="H67" s="11">
        <v>1.7</v>
      </c>
      <c r="I67" s="12">
        <f t="shared" si="4"/>
        <v>1.7000000000000001E-2</v>
      </c>
      <c r="J67" s="10">
        <v>882.84</v>
      </c>
      <c r="K67" s="10">
        <f t="shared" ref="K67:K68" si="17">D67*I67/24</f>
        <v>25.374625000000005</v>
      </c>
      <c r="O67" s="7"/>
      <c r="P67" s="8"/>
      <c r="Q67" s="9"/>
      <c r="R67" s="10"/>
      <c r="S67" s="7"/>
      <c r="T67" s="7"/>
      <c r="U67" s="7"/>
      <c r="V67" s="11"/>
      <c r="W67" s="12"/>
      <c r="X67" s="10"/>
      <c r="Y67" s="10"/>
    </row>
    <row r="68" spans="1:25" ht="12.75" customHeight="1" x14ac:dyDescent="0.15">
      <c r="A68" s="7"/>
      <c r="B68" s="8">
        <v>44239</v>
      </c>
      <c r="C68" s="9">
        <v>24</v>
      </c>
      <c r="D68" s="10">
        <v>35823</v>
      </c>
      <c r="E68" s="7" t="s">
        <v>13</v>
      </c>
      <c r="F68" s="7" t="s">
        <v>14</v>
      </c>
      <c r="G68" s="7" t="s">
        <v>15</v>
      </c>
      <c r="H68" s="11">
        <v>1.7</v>
      </c>
      <c r="I68" s="12">
        <f t="shared" si="4"/>
        <v>1.7000000000000001E-2</v>
      </c>
      <c r="J68" s="10">
        <v>882.84</v>
      </c>
      <c r="K68" s="10">
        <f t="shared" si="17"/>
        <v>25.374625000000005</v>
      </c>
      <c r="O68" s="7"/>
      <c r="P68" s="8"/>
      <c r="Q68" s="9"/>
      <c r="R68" s="10"/>
      <c r="S68" s="7"/>
      <c r="T68" s="7"/>
      <c r="U68" s="7"/>
      <c r="V68" s="11"/>
      <c r="W68" s="12"/>
      <c r="X68" s="10"/>
      <c r="Y68" s="10"/>
    </row>
    <row r="69" spans="1:25" ht="12.75" customHeight="1" x14ac:dyDescent="0.15">
      <c r="A69" s="7"/>
      <c r="B69" s="8" t="s">
        <v>17</v>
      </c>
      <c r="C69" s="9">
        <v>24</v>
      </c>
      <c r="D69" s="10">
        <v>35823</v>
      </c>
      <c r="E69" s="7" t="s">
        <v>13</v>
      </c>
      <c r="F69" s="7" t="s">
        <v>14</v>
      </c>
      <c r="G69" s="7" t="s">
        <v>15</v>
      </c>
      <c r="H69" s="11">
        <v>1.7</v>
      </c>
      <c r="I69" s="12">
        <f t="shared" si="4"/>
        <v>1.7000000000000001E-2</v>
      </c>
      <c r="J69" s="10">
        <v>3531.36</v>
      </c>
      <c r="K69" s="10">
        <f>D69*I69/24*8</f>
        <v>202.99700000000004</v>
      </c>
      <c r="L69" s="21">
        <v>0.5</v>
      </c>
      <c r="O69" s="7"/>
      <c r="P69" s="8"/>
      <c r="Q69" s="9"/>
      <c r="R69" s="10"/>
      <c r="S69" s="7"/>
      <c r="T69" s="7"/>
      <c r="U69" s="7"/>
      <c r="V69" s="11"/>
      <c r="W69" s="12"/>
      <c r="X69" s="10"/>
      <c r="Y69" s="10"/>
    </row>
    <row r="70" spans="1:25" ht="12.75" customHeight="1" x14ac:dyDescent="0.15">
      <c r="A70" s="7"/>
      <c r="B70" s="8">
        <v>44089</v>
      </c>
      <c r="C70" s="9">
        <v>20</v>
      </c>
      <c r="D70" s="10">
        <v>67700</v>
      </c>
      <c r="E70" s="7" t="s">
        <v>13</v>
      </c>
      <c r="F70" s="7" t="s">
        <v>29</v>
      </c>
      <c r="G70" s="7" t="s">
        <v>15</v>
      </c>
      <c r="H70" s="11">
        <v>21.75</v>
      </c>
      <c r="I70" s="12">
        <f t="shared" si="4"/>
        <v>0.2175</v>
      </c>
      <c r="J70" s="10"/>
      <c r="K70" s="10">
        <f>J70*I70*12/10</f>
        <v>0</v>
      </c>
      <c r="O70" s="7" t="s">
        <v>21</v>
      </c>
      <c r="P70" s="8">
        <v>44089</v>
      </c>
      <c r="Q70" s="9">
        <v>20</v>
      </c>
      <c r="R70" s="10">
        <v>67700</v>
      </c>
      <c r="S70" s="7" t="s">
        <v>13</v>
      </c>
      <c r="T70" s="7" t="s">
        <v>29</v>
      </c>
      <c r="U70" s="7" t="s">
        <v>15</v>
      </c>
      <c r="V70" s="11">
        <v>21.75</v>
      </c>
      <c r="W70" s="12">
        <f t="shared" si="6"/>
        <v>0.2175</v>
      </c>
      <c r="X70" s="10"/>
      <c r="Y70" s="10">
        <f>X70*W70*12/10</f>
        <v>0</v>
      </c>
    </row>
    <row r="71" spans="1:25" ht="12.75" customHeight="1" x14ac:dyDescent="0.15">
      <c r="A71" s="7"/>
      <c r="B71" s="8">
        <v>44104</v>
      </c>
      <c r="C71" s="9">
        <v>20</v>
      </c>
      <c r="D71" s="10">
        <v>67700</v>
      </c>
      <c r="E71" s="7" t="s">
        <v>13</v>
      </c>
      <c r="F71" s="7" t="s">
        <v>29</v>
      </c>
      <c r="G71" s="7" t="s">
        <v>15</v>
      </c>
      <c r="H71" s="11">
        <v>21.75</v>
      </c>
      <c r="I71" s="12">
        <f t="shared" si="4"/>
        <v>0.2175</v>
      </c>
      <c r="J71" s="10">
        <f>1053.23*3</f>
        <v>3159.69</v>
      </c>
      <c r="K71" s="10">
        <v>274.89</v>
      </c>
      <c r="O71" s="7" t="s">
        <v>21</v>
      </c>
      <c r="P71" s="8">
        <v>44104</v>
      </c>
      <c r="Q71" s="9">
        <v>20</v>
      </c>
      <c r="R71" s="10">
        <v>67700</v>
      </c>
      <c r="S71" s="7" t="s">
        <v>13</v>
      </c>
      <c r="T71" s="7" t="s">
        <v>29</v>
      </c>
      <c r="U71" s="7" t="s">
        <v>15</v>
      </c>
      <c r="V71" s="11">
        <v>21.75</v>
      </c>
      <c r="W71" s="12">
        <f t="shared" si="6"/>
        <v>0.2175</v>
      </c>
      <c r="X71" s="10">
        <f>1053.23*3</f>
        <v>3159.69</v>
      </c>
      <c r="Y71" s="10">
        <v>274.89</v>
      </c>
    </row>
    <row r="72" spans="1:25" ht="12.75" customHeight="1" x14ac:dyDescent="0.15">
      <c r="A72" s="7"/>
      <c r="B72" s="8">
        <v>44119</v>
      </c>
      <c r="C72" s="9">
        <v>20</v>
      </c>
      <c r="D72" s="10">
        <v>67700</v>
      </c>
      <c r="E72" s="7" t="s">
        <v>13</v>
      </c>
      <c r="F72" s="7" t="s">
        <v>29</v>
      </c>
      <c r="G72" s="7" t="s">
        <v>15</v>
      </c>
      <c r="H72" s="11">
        <v>21.75</v>
      </c>
      <c r="I72" s="12">
        <f t="shared" si="4"/>
        <v>0.2175</v>
      </c>
      <c r="J72" s="10"/>
      <c r="K72" s="10">
        <f t="shared" ref="K72:K76" si="18">J72*I72*12/10</f>
        <v>0</v>
      </c>
      <c r="O72" s="7" t="s">
        <v>21</v>
      </c>
      <c r="P72" s="8">
        <v>44119</v>
      </c>
      <c r="Q72" s="9">
        <v>20</v>
      </c>
      <c r="R72" s="10">
        <v>67700</v>
      </c>
      <c r="S72" s="7" t="s">
        <v>13</v>
      </c>
      <c r="T72" s="7" t="s">
        <v>29</v>
      </c>
      <c r="U72" s="7" t="s">
        <v>15</v>
      </c>
      <c r="V72" s="11">
        <v>21.75</v>
      </c>
      <c r="W72" s="12">
        <f t="shared" si="6"/>
        <v>0.2175</v>
      </c>
      <c r="X72" s="10"/>
      <c r="Y72" s="10">
        <f t="shared" ref="Y72:Y76" si="19">X72*W72*12/10</f>
        <v>0</v>
      </c>
    </row>
    <row r="73" spans="1:25" ht="12.75" customHeight="1" x14ac:dyDescent="0.15">
      <c r="A73" s="7"/>
      <c r="B73" s="8">
        <v>44134</v>
      </c>
      <c r="C73" s="9">
        <v>20</v>
      </c>
      <c r="D73" s="10">
        <v>67700</v>
      </c>
      <c r="E73" s="7" t="s">
        <v>13</v>
      </c>
      <c r="F73" s="7" t="s">
        <v>29</v>
      </c>
      <c r="G73" s="7" t="s">
        <v>15</v>
      </c>
      <c r="H73" s="11">
        <v>21.75</v>
      </c>
      <c r="I73" s="12">
        <f t="shared" si="4"/>
        <v>0.2175</v>
      </c>
      <c r="J73" s="10">
        <v>1053.23</v>
      </c>
      <c r="K73" s="10">
        <f t="shared" si="18"/>
        <v>274.89303000000001</v>
      </c>
      <c r="O73" s="7" t="s">
        <v>21</v>
      </c>
      <c r="P73" s="8">
        <v>44134</v>
      </c>
      <c r="Q73" s="9">
        <v>20</v>
      </c>
      <c r="R73" s="10">
        <v>67700</v>
      </c>
      <c r="S73" s="7" t="s">
        <v>13</v>
      </c>
      <c r="T73" s="7" t="s">
        <v>29</v>
      </c>
      <c r="U73" s="7" t="s">
        <v>15</v>
      </c>
      <c r="V73" s="11">
        <v>21.75</v>
      </c>
      <c r="W73" s="12">
        <f t="shared" si="6"/>
        <v>0.2175</v>
      </c>
      <c r="X73" s="10">
        <v>1053.23</v>
      </c>
      <c r="Y73" s="10">
        <f t="shared" si="19"/>
        <v>274.89303000000001</v>
      </c>
    </row>
    <row r="74" spans="1:25" ht="12.75" customHeight="1" x14ac:dyDescent="0.15">
      <c r="A74" s="7"/>
      <c r="B74" s="8">
        <v>44148</v>
      </c>
      <c r="C74" s="9">
        <v>20</v>
      </c>
      <c r="D74" s="10">
        <v>67700</v>
      </c>
      <c r="E74" s="7" t="s">
        <v>13</v>
      </c>
      <c r="F74" s="7" t="s">
        <v>29</v>
      </c>
      <c r="G74" s="7" t="s">
        <v>15</v>
      </c>
      <c r="H74" s="11">
        <v>21.75</v>
      </c>
      <c r="I74" s="12">
        <f t="shared" si="4"/>
        <v>0.2175</v>
      </c>
      <c r="J74" s="10"/>
      <c r="K74" s="10">
        <f t="shared" si="18"/>
        <v>0</v>
      </c>
      <c r="O74" s="7" t="s">
        <v>21</v>
      </c>
      <c r="P74" s="8">
        <v>44148</v>
      </c>
      <c r="Q74" s="9">
        <v>20</v>
      </c>
      <c r="R74" s="10">
        <v>67700</v>
      </c>
      <c r="S74" s="7" t="s">
        <v>13</v>
      </c>
      <c r="T74" s="7" t="s">
        <v>29</v>
      </c>
      <c r="U74" s="7" t="s">
        <v>15</v>
      </c>
      <c r="V74" s="11">
        <v>21.75</v>
      </c>
      <c r="W74" s="12">
        <f t="shared" si="6"/>
        <v>0.2175</v>
      </c>
      <c r="X74" s="10"/>
      <c r="Y74" s="10">
        <f t="shared" si="19"/>
        <v>0</v>
      </c>
    </row>
    <row r="75" spans="1:25" ht="12.75" customHeight="1" x14ac:dyDescent="0.15">
      <c r="A75" s="7"/>
      <c r="B75" s="8">
        <v>44165</v>
      </c>
      <c r="C75" s="9">
        <v>20</v>
      </c>
      <c r="D75" s="10">
        <v>67700</v>
      </c>
      <c r="E75" s="7" t="s">
        <v>13</v>
      </c>
      <c r="F75" s="7" t="s">
        <v>29</v>
      </c>
      <c r="G75" s="7" t="s">
        <v>15</v>
      </c>
      <c r="H75" s="11">
        <v>21.75</v>
      </c>
      <c r="I75" s="12">
        <f t="shared" si="4"/>
        <v>0.2175</v>
      </c>
      <c r="J75" s="10">
        <v>1053.23</v>
      </c>
      <c r="K75" s="10">
        <f t="shared" si="18"/>
        <v>274.89303000000001</v>
      </c>
      <c r="O75" s="7" t="s">
        <v>21</v>
      </c>
      <c r="P75" s="8">
        <v>44165</v>
      </c>
      <c r="Q75" s="9">
        <v>20</v>
      </c>
      <c r="R75" s="10">
        <v>67700</v>
      </c>
      <c r="S75" s="7" t="s">
        <v>13</v>
      </c>
      <c r="T75" s="7" t="s">
        <v>29</v>
      </c>
      <c r="U75" s="7" t="s">
        <v>15</v>
      </c>
      <c r="V75" s="11">
        <v>21.75</v>
      </c>
      <c r="W75" s="12">
        <f t="shared" si="6"/>
        <v>0.2175</v>
      </c>
      <c r="X75" s="10">
        <v>1053.23</v>
      </c>
      <c r="Y75" s="10">
        <f t="shared" si="19"/>
        <v>274.89303000000001</v>
      </c>
    </row>
    <row r="76" spans="1:25" ht="12.75" customHeight="1" x14ac:dyDescent="0.15">
      <c r="A76" s="7"/>
      <c r="B76" s="8">
        <v>44180</v>
      </c>
      <c r="C76" s="9">
        <v>20</v>
      </c>
      <c r="D76" s="10">
        <v>67700</v>
      </c>
      <c r="E76" s="7" t="s">
        <v>13</v>
      </c>
      <c r="F76" s="7" t="s">
        <v>29</v>
      </c>
      <c r="G76" s="7" t="s">
        <v>15</v>
      </c>
      <c r="H76" s="11">
        <v>21.75</v>
      </c>
      <c r="I76" s="12">
        <f t="shared" si="4"/>
        <v>0.2175</v>
      </c>
      <c r="J76" s="10"/>
      <c r="K76" s="10">
        <f t="shared" si="18"/>
        <v>0</v>
      </c>
      <c r="O76" s="7" t="s">
        <v>21</v>
      </c>
      <c r="P76" s="8">
        <v>44180</v>
      </c>
      <c r="Q76" s="9">
        <v>20</v>
      </c>
      <c r="R76" s="10">
        <v>67700</v>
      </c>
      <c r="S76" s="7" t="s">
        <v>13</v>
      </c>
      <c r="T76" s="7" t="s">
        <v>29</v>
      </c>
      <c r="U76" s="7" t="s">
        <v>15</v>
      </c>
      <c r="V76" s="11">
        <v>21.75</v>
      </c>
      <c r="W76" s="12">
        <f t="shared" si="6"/>
        <v>0.2175</v>
      </c>
      <c r="X76" s="10"/>
      <c r="Y76" s="10">
        <f t="shared" si="19"/>
        <v>0</v>
      </c>
    </row>
    <row r="77" spans="1:25" ht="12.75" customHeight="1" x14ac:dyDescent="0.15">
      <c r="A77" s="7"/>
      <c r="B77" s="8">
        <v>44188</v>
      </c>
      <c r="C77" s="9">
        <v>20</v>
      </c>
      <c r="D77" s="10">
        <v>67700</v>
      </c>
      <c r="E77" s="7" t="s">
        <v>13</v>
      </c>
      <c r="F77" s="7" t="s">
        <v>29</v>
      </c>
      <c r="G77" s="7" t="s">
        <v>15</v>
      </c>
      <c r="H77" s="11">
        <v>21.75</v>
      </c>
      <c r="I77" s="12">
        <f t="shared" si="4"/>
        <v>0.2175</v>
      </c>
      <c r="J77" s="10">
        <v>1053.23</v>
      </c>
      <c r="K77" s="10">
        <f>J77*I77*12/10</f>
        <v>274.89303000000001</v>
      </c>
      <c r="L77" s="21">
        <v>0.5</v>
      </c>
      <c r="O77" s="7" t="s">
        <v>21</v>
      </c>
      <c r="P77" s="8">
        <v>44188</v>
      </c>
      <c r="Q77" s="9">
        <v>20</v>
      </c>
      <c r="R77" s="10">
        <v>67700</v>
      </c>
      <c r="S77" s="7" t="s">
        <v>13</v>
      </c>
      <c r="T77" s="7" t="s">
        <v>29</v>
      </c>
      <c r="U77" s="7" t="s">
        <v>15</v>
      </c>
      <c r="V77" s="11">
        <v>21.75</v>
      </c>
      <c r="W77" s="12">
        <f t="shared" si="6"/>
        <v>0.2175</v>
      </c>
      <c r="X77" s="10">
        <v>1053.23</v>
      </c>
      <c r="Y77" s="10">
        <f>X77*W77*12/10</f>
        <v>274.89303000000001</v>
      </c>
    </row>
    <row r="78" spans="1:25" ht="12.75" customHeight="1" x14ac:dyDescent="0.15">
      <c r="A78" s="7"/>
      <c r="B78" s="8">
        <v>44211</v>
      </c>
      <c r="C78" s="9">
        <v>20</v>
      </c>
      <c r="D78" s="10">
        <v>67700</v>
      </c>
      <c r="E78" s="7" t="s">
        <v>13</v>
      </c>
      <c r="F78" s="7" t="s">
        <v>14</v>
      </c>
      <c r="G78" s="7" t="s">
        <v>15</v>
      </c>
      <c r="H78" s="11">
        <v>2.5</v>
      </c>
      <c r="I78" s="12">
        <f t="shared" si="4"/>
        <v>2.5000000000000001E-2</v>
      </c>
      <c r="J78" s="10"/>
      <c r="K78" s="10">
        <f>D78*I78/20</f>
        <v>84.625</v>
      </c>
      <c r="O78" s="7" t="s">
        <v>21</v>
      </c>
      <c r="P78" s="8" t="s">
        <v>32</v>
      </c>
      <c r="Q78" s="9">
        <v>20</v>
      </c>
      <c r="R78" s="10">
        <v>67700</v>
      </c>
      <c r="S78" s="7" t="s">
        <v>13</v>
      </c>
      <c r="T78" s="7" t="s">
        <v>33</v>
      </c>
      <c r="U78" s="7" t="s">
        <v>15</v>
      </c>
      <c r="V78" s="11">
        <v>21.75</v>
      </c>
      <c r="W78" s="12">
        <f t="shared" si="6"/>
        <v>0.2175</v>
      </c>
      <c r="X78" s="10">
        <f>1007.12*6</f>
        <v>6042.72</v>
      </c>
      <c r="Y78" s="10">
        <f>X78*W78*12/10</f>
        <v>1577.1499200000001</v>
      </c>
    </row>
    <row r="79" spans="1:25" ht="12.75" customHeight="1" x14ac:dyDescent="0.15">
      <c r="A79" s="7"/>
      <c r="B79" s="8">
        <v>44225</v>
      </c>
      <c r="C79" s="9">
        <v>20</v>
      </c>
      <c r="D79" s="10">
        <v>67700</v>
      </c>
      <c r="E79" s="7" t="s">
        <v>13</v>
      </c>
      <c r="F79" s="7" t="s">
        <v>14</v>
      </c>
      <c r="G79" s="7" t="s">
        <v>15</v>
      </c>
      <c r="H79" s="11">
        <v>2.5</v>
      </c>
      <c r="I79" s="12">
        <f t="shared" si="4"/>
        <v>2.5000000000000001E-2</v>
      </c>
      <c r="J79" s="10">
        <v>882.84</v>
      </c>
      <c r="K79" s="10">
        <f t="shared" ref="K79:K80" si="20">D79*I79/20</f>
        <v>84.625</v>
      </c>
      <c r="O79" s="7"/>
      <c r="P79" s="8"/>
      <c r="Q79" s="9"/>
      <c r="R79" s="10"/>
      <c r="S79" s="7"/>
      <c r="T79" s="7"/>
      <c r="U79" s="7"/>
      <c r="V79" s="11"/>
      <c r="W79" s="12"/>
      <c r="X79" s="10"/>
      <c r="Y79" s="10"/>
    </row>
    <row r="80" spans="1:25" ht="12.75" customHeight="1" x14ac:dyDescent="0.15">
      <c r="A80" s="7"/>
      <c r="B80" s="8">
        <v>44239</v>
      </c>
      <c r="C80" s="9">
        <v>20</v>
      </c>
      <c r="D80" s="10">
        <v>67700</v>
      </c>
      <c r="E80" s="7" t="s">
        <v>13</v>
      </c>
      <c r="F80" s="7" t="s">
        <v>14</v>
      </c>
      <c r="G80" s="7" t="s">
        <v>15</v>
      </c>
      <c r="H80" s="11">
        <v>2.5</v>
      </c>
      <c r="I80" s="12">
        <f t="shared" si="4"/>
        <v>2.5000000000000001E-2</v>
      </c>
      <c r="J80" s="10">
        <v>882.84</v>
      </c>
      <c r="K80" s="10">
        <f t="shared" si="20"/>
        <v>84.625</v>
      </c>
      <c r="O80" s="7"/>
      <c r="P80" s="8"/>
      <c r="Q80" s="9"/>
      <c r="R80" s="10"/>
      <c r="S80" s="7"/>
      <c r="T80" s="7"/>
      <c r="U80" s="7"/>
      <c r="V80" s="11"/>
      <c r="W80" s="12"/>
      <c r="X80" s="10"/>
      <c r="Y80" s="10"/>
    </row>
    <row r="81" spans="1:25" ht="12.75" customHeight="1" x14ac:dyDescent="0.15">
      <c r="A81" s="7"/>
      <c r="B81" s="8" t="s">
        <v>17</v>
      </c>
      <c r="C81" s="9">
        <v>20</v>
      </c>
      <c r="D81" s="10">
        <v>67700</v>
      </c>
      <c r="E81" s="7" t="s">
        <v>13</v>
      </c>
      <c r="F81" s="7" t="s">
        <v>14</v>
      </c>
      <c r="G81" s="7" t="s">
        <v>15</v>
      </c>
      <c r="H81" s="11">
        <v>2.5</v>
      </c>
      <c r="I81" s="12">
        <f t="shared" si="4"/>
        <v>2.5000000000000001E-2</v>
      </c>
      <c r="J81" s="10">
        <v>3531.36</v>
      </c>
      <c r="K81" s="10">
        <f>D81*I81/20*8</f>
        <v>677</v>
      </c>
      <c r="O81" s="7"/>
      <c r="P81" s="8"/>
      <c r="Q81" s="9"/>
      <c r="R81" s="10"/>
      <c r="S81" s="7"/>
      <c r="T81" s="7"/>
      <c r="U81" s="7"/>
      <c r="V81" s="11"/>
      <c r="W81" s="12"/>
      <c r="X81" s="10"/>
      <c r="Y81" s="10"/>
    </row>
    <row r="82" spans="1:25" ht="12.75" customHeight="1" x14ac:dyDescent="0.15">
      <c r="A82" s="7"/>
      <c r="B82" s="8">
        <v>44148</v>
      </c>
      <c r="C82" s="9">
        <v>24</v>
      </c>
      <c r="D82" s="10">
        <v>33069</v>
      </c>
      <c r="E82" s="7" t="s">
        <v>13</v>
      </c>
      <c r="F82" s="7" t="s">
        <v>29</v>
      </c>
      <c r="G82" s="7" t="s">
        <v>15</v>
      </c>
      <c r="H82" s="11">
        <v>7.5</v>
      </c>
      <c r="I82" s="12">
        <f t="shared" si="4"/>
        <v>7.4999999999999997E-2</v>
      </c>
      <c r="J82" s="10"/>
      <c r="K82" s="10">
        <f>J82*I82*12/12</f>
        <v>0</v>
      </c>
      <c r="O82" s="7" t="s">
        <v>22</v>
      </c>
      <c r="P82" s="8">
        <v>44148</v>
      </c>
      <c r="Q82" s="9">
        <v>24</v>
      </c>
      <c r="R82" s="10">
        <v>33069</v>
      </c>
      <c r="S82" s="7" t="s">
        <v>13</v>
      </c>
      <c r="T82" s="7" t="s">
        <v>29</v>
      </c>
      <c r="U82" s="7" t="s">
        <v>15</v>
      </c>
      <c r="V82" s="11">
        <v>7.5</v>
      </c>
      <c r="W82" s="12">
        <f t="shared" si="6"/>
        <v>7.4999999999999997E-2</v>
      </c>
      <c r="X82" s="10"/>
      <c r="Y82" s="10">
        <f>X82*W82*12/12</f>
        <v>0</v>
      </c>
    </row>
    <row r="83" spans="1:25" ht="12.75" customHeight="1" x14ac:dyDescent="0.15">
      <c r="A83" s="7"/>
      <c r="B83" s="8">
        <v>44165</v>
      </c>
      <c r="C83" s="9">
        <v>24</v>
      </c>
      <c r="D83" s="10">
        <v>33069</v>
      </c>
      <c r="E83" s="7" t="s">
        <v>13</v>
      </c>
      <c r="F83" s="7" t="s">
        <v>29</v>
      </c>
      <c r="G83" s="7" t="s">
        <v>15</v>
      </c>
      <c r="H83" s="11">
        <v>7.5</v>
      </c>
      <c r="I83" s="12">
        <f t="shared" si="4"/>
        <v>7.4999999999999997E-2</v>
      </c>
      <c r="J83" s="10">
        <v>1053.23</v>
      </c>
      <c r="K83" s="10">
        <f t="shared" ref="K83:K85" si="21">J83*I83*12/12</f>
        <v>78.992249999999999</v>
      </c>
      <c r="O83" s="7" t="s">
        <v>22</v>
      </c>
      <c r="P83" s="8">
        <v>44165</v>
      </c>
      <c r="Q83" s="9">
        <v>24</v>
      </c>
      <c r="R83" s="10">
        <v>33069</v>
      </c>
      <c r="S83" s="7" t="s">
        <v>13</v>
      </c>
      <c r="T83" s="7" t="s">
        <v>29</v>
      </c>
      <c r="U83" s="7" t="s">
        <v>15</v>
      </c>
      <c r="V83" s="11">
        <v>7.5</v>
      </c>
      <c r="W83" s="12">
        <f t="shared" si="6"/>
        <v>7.4999999999999997E-2</v>
      </c>
      <c r="X83" s="10">
        <v>1053.23</v>
      </c>
      <c r="Y83" s="10">
        <f t="shared" ref="Y83:Y85" si="22">X83*W83*12/12</f>
        <v>78.992249999999999</v>
      </c>
    </row>
    <row r="84" spans="1:25" ht="12.75" customHeight="1" x14ac:dyDescent="0.15">
      <c r="A84" s="7"/>
      <c r="B84" s="8">
        <v>44180</v>
      </c>
      <c r="C84" s="9">
        <v>24</v>
      </c>
      <c r="D84" s="10">
        <v>33069</v>
      </c>
      <c r="E84" s="7" t="s">
        <v>13</v>
      </c>
      <c r="F84" s="7" t="s">
        <v>29</v>
      </c>
      <c r="G84" s="7" t="s">
        <v>15</v>
      </c>
      <c r="H84" s="11">
        <v>7.5</v>
      </c>
      <c r="I84" s="12">
        <f t="shared" si="4"/>
        <v>7.4999999999999997E-2</v>
      </c>
      <c r="J84" s="10"/>
      <c r="K84" s="10">
        <f t="shared" si="21"/>
        <v>0</v>
      </c>
      <c r="O84" s="7" t="s">
        <v>22</v>
      </c>
      <c r="P84" s="8">
        <v>44180</v>
      </c>
      <c r="Q84" s="9">
        <v>24</v>
      </c>
      <c r="R84" s="10">
        <v>33069</v>
      </c>
      <c r="S84" s="7" t="s">
        <v>13</v>
      </c>
      <c r="T84" s="7" t="s">
        <v>29</v>
      </c>
      <c r="U84" s="7" t="s">
        <v>15</v>
      </c>
      <c r="V84" s="11">
        <v>7.5</v>
      </c>
      <c r="W84" s="12">
        <f t="shared" si="6"/>
        <v>7.4999999999999997E-2</v>
      </c>
      <c r="X84" s="10"/>
      <c r="Y84" s="10">
        <f t="shared" si="22"/>
        <v>0</v>
      </c>
    </row>
    <row r="85" spans="1:25" ht="12.75" customHeight="1" x14ac:dyDescent="0.15">
      <c r="A85" s="7"/>
      <c r="B85" s="8">
        <v>44188</v>
      </c>
      <c r="C85" s="9">
        <v>24</v>
      </c>
      <c r="D85" s="10">
        <v>33069</v>
      </c>
      <c r="E85" s="7" t="s">
        <v>13</v>
      </c>
      <c r="F85" s="7" t="s">
        <v>29</v>
      </c>
      <c r="G85" s="7" t="s">
        <v>15</v>
      </c>
      <c r="H85" s="11">
        <v>7.5</v>
      </c>
      <c r="I85" s="12">
        <f t="shared" si="4"/>
        <v>7.4999999999999997E-2</v>
      </c>
      <c r="J85" s="10">
        <v>1053.23</v>
      </c>
      <c r="K85" s="10">
        <f t="shared" si="21"/>
        <v>78.992249999999999</v>
      </c>
      <c r="L85" s="21">
        <v>0.17</v>
      </c>
      <c r="O85" s="7" t="s">
        <v>22</v>
      </c>
      <c r="P85" s="8">
        <v>44188</v>
      </c>
      <c r="Q85" s="9">
        <v>24</v>
      </c>
      <c r="R85" s="10">
        <v>33069</v>
      </c>
      <c r="S85" s="7" t="s">
        <v>13</v>
      </c>
      <c r="T85" s="7" t="s">
        <v>29</v>
      </c>
      <c r="U85" s="7" t="s">
        <v>15</v>
      </c>
      <c r="V85" s="11">
        <v>7.5</v>
      </c>
      <c r="W85" s="12">
        <f t="shared" si="6"/>
        <v>7.4999999999999997E-2</v>
      </c>
      <c r="X85" s="10">
        <v>1053.23</v>
      </c>
      <c r="Y85" s="10">
        <f t="shared" si="22"/>
        <v>78.992249999999999</v>
      </c>
    </row>
    <row r="86" spans="1:25" ht="12.75" customHeight="1" x14ac:dyDescent="0.15">
      <c r="A86" s="7"/>
      <c r="B86" s="8">
        <v>44211</v>
      </c>
      <c r="C86" s="9">
        <v>24</v>
      </c>
      <c r="D86" s="10">
        <v>33069</v>
      </c>
      <c r="E86" s="7" t="s">
        <v>13</v>
      </c>
      <c r="F86" s="7" t="s">
        <v>14</v>
      </c>
      <c r="G86" s="7" t="s">
        <v>15</v>
      </c>
      <c r="H86" s="11">
        <v>1.7</v>
      </c>
      <c r="I86" s="12">
        <f t="shared" si="4"/>
        <v>1.7000000000000001E-2</v>
      </c>
      <c r="J86" s="10"/>
      <c r="K86" s="10">
        <f>D86*I86/24</f>
        <v>23.423874999999999</v>
      </c>
      <c r="O86" s="7" t="s">
        <v>22</v>
      </c>
      <c r="P86" s="8" t="s">
        <v>32</v>
      </c>
      <c r="Q86" s="9">
        <v>24</v>
      </c>
      <c r="R86" s="10">
        <v>33069</v>
      </c>
      <c r="S86" s="7" t="s">
        <v>13</v>
      </c>
      <c r="T86" s="7" t="s">
        <v>33</v>
      </c>
      <c r="U86" s="7" t="s">
        <v>15</v>
      </c>
      <c r="V86" s="11">
        <v>7.5</v>
      </c>
      <c r="W86" s="12">
        <f t="shared" si="6"/>
        <v>7.4999999999999997E-2</v>
      </c>
      <c r="X86" s="10">
        <f>1007.12*6</f>
        <v>6042.72</v>
      </c>
      <c r="Y86" s="10">
        <f>X86*W86*12/12</f>
        <v>453.20400000000001</v>
      </c>
    </row>
    <row r="87" spans="1:25" ht="12.75" customHeight="1" x14ac:dyDescent="0.15">
      <c r="A87" s="7"/>
      <c r="B87" s="8">
        <v>44225</v>
      </c>
      <c r="C87" s="9">
        <v>24</v>
      </c>
      <c r="D87" s="10">
        <v>33069</v>
      </c>
      <c r="E87" s="7" t="s">
        <v>13</v>
      </c>
      <c r="F87" s="7" t="s">
        <v>14</v>
      </c>
      <c r="G87" s="7" t="s">
        <v>15</v>
      </c>
      <c r="H87" s="11">
        <v>1.7</v>
      </c>
      <c r="I87" s="12">
        <f t="shared" si="4"/>
        <v>1.7000000000000001E-2</v>
      </c>
      <c r="J87" s="10">
        <v>882.84</v>
      </c>
      <c r="K87" s="10">
        <f t="shared" ref="K87:K88" si="23">D87*I87/24</f>
        <v>23.423874999999999</v>
      </c>
      <c r="O87" s="7"/>
      <c r="P87" s="8"/>
      <c r="Q87" s="9"/>
      <c r="R87" s="10"/>
      <c r="S87" s="7"/>
      <c r="T87" s="7"/>
      <c r="U87" s="7"/>
      <c r="V87" s="11"/>
      <c r="W87" s="12"/>
      <c r="X87" s="10"/>
      <c r="Y87" s="10"/>
    </row>
    <row r="88" spans="1:25" ht="12.75" customHeight="1" x14ac:dyDescent="0.15">
      <c r="A88" s="7"/>
      <c r="B88" s="8">
        <v>44239</v>
      </c>
      <c r="C88" s="9">
        <v>24</v>
      </c>
      <c r="D88" s="10">
        <v>33069</v>
      </c>
      <c r="E88" s="7" t="s">
        <v>13</v>
      </c>
      <c r="F88" s="7" t="s">
        <v>14</v>
      </c>
      <c r="G88" s="7" t="s">
        <v>15</v>
      </c>
      <c r="H88" s="11">
        <v>1.7</v>
      </c>
      <c r="I88" s="12">
        <f t="shared" si="4"/>
        <v>1.7000000000000001E-2</v>
      </c>
      <c r="J88" s="10">
        <v>882.84</v>
      </c>
      <c r="K88" s="10">
        <f t="shared" si="23"/>
        <v>23.423874999999999</v>
      </c>
      <c r="O88" s="7"/>
      <c r="P88" s="8"/>
      <c r="Q88" s="9"/>
      <c r="R88" s="10"/>
      <c r="S88" s="7"/>
      <c r="T88" s="7"/>
      <c r="U88" s="7"/>
      <c r="V88" s="11"/>
      <c r="W88" s="12"/>
      <c r="X88" s="10"/>
      <c r="Y88" s="10"/>
    </row>
    <row r="89" spans="1:25" ht="12.75" customHeight="1" x14ac:dyDescent="0.15">
      <c r="A89" s="7"/>
      <c r="B89" s="8" t="s">
        <v>17</v>
      </c>
      <c r="C89" s="9">
        <v>24</v>
      </c>
      <c r="D89" s="10">
        <v>33069</v>
      </c>
      <c r="E89" s="7" t="s">
        <v>13</v>
      </c>
      <c r="F89" s="7" t="s">
        <v>14</v>
      </c>
      <c r="G89" s="7" t="s">
        <v>15</v>
      </c>
      <c r="H89" s="11">
        <v>1.7</v>
      </c>
      <c r="I89" s="12">
        <f t="shared" si="4"/>
        <v>1.7000000000000001E-2</v>
      </c>
      <c r="J89" s="10">
        <v>3531.36</v>
      </c>
      <c r="K89" s="10">
        <f>D89*I89/24*8</f>
        <v>187.39099999999999</v>
      </c>
      <c r="L89" s="21">
        <v>0.5</v>
      </c>
      <c r="O89" s="7"/>
      <c r="P89" s="8"/>
      <c r="Q89" s="9"/>
      <c r="R89" s="10"/>
      <c r="S89" s="7"/>
      <c r="T89" s="7"/>
      <c r="U89" s="7"/>
      <c r="V89" s="11"/>
      <c r="W89" s="12"/>
      <c r="X89" s="10"/>
      <c r="Y89" s="10"/>
    </row>
    <row r="90" spans="1:25" ht="12.75" customHeight="1" x14ac:dyDescent="0.15">
      <c r="A90" s="7"/>
      <c r="B90" s="8">
        <v>44089</v>
      </c>
      <c r="C90" s="9">
        <v>20</v>
      </c>
      <c r="D90" s="10">
        <v>56450</v>
      </c>
      <c r="E90" s="7" t="s">
        <v>13</v>
      </c>
      <c r="F90" s="7" t="s">
        <v>29</v>
      </c>
      <c r="G90" s="7" t="s">
        <v>15</v>
      </c>
      <c r="H90" s="11">
        <v>17.25</v>
      </c>
      <c r="I90" s="12">
        <f t="shared" si="4"/>
        <v>0.17249999999999999</v>
      </c>
      <c r="J90" s="10"/>
      <c r="K90" s="10">
        <f>J90*I90*12/10</f>
        <v>0</v>
      </c>
      <c r="O90" s="7" t="s">
        <v>23</v>
      </c>
      <c r="P90" s="8">
        <v>44089</v>
      </c>
      <c r="Q90" s="9">
        <v>20</v>
      </c>
      <c r="R90" s="10">
        <v>56450</v>
      </c>
      <c r="S90" s="7" t="s">
        <v>13</v>
      </c>
      <c r="T90" s="7" t="s">
        <v>29</v>
      </c>
      <c r="U90" s="7" t="s">
        <v>15</v>
      </c>
      <c r="V90" s="11">
        <v>17.25</v>
      </c>
      <c r="W90" s="12">
        <f t="shared" si="6"/>
        <v>0.17249999999999999</v>
      </c>
      <c r="X90" s="10"/>
      <c r="Y90" s="10">
        <f>X90*W90*12/10</f>
        <v>0</v>
      </c>
    </row>
    <row r="91" spans="1:25" ht="12.75" customHeight="1" x14ac:dyDescent="0.15">
      <c r="A91" s="7"/>
      <c r="B91" s="8">
        <v>44104</v>
      </c>
      <c r="C91" s="9">
        <v>20</v>
      </c>
      <c r="D91" s="10">
        <v>56450</v>
      </c>
      <c r="E91" s="7" t="s">
        <v>13</v>
      </c>
      <c r="F91" s="7" t="s">
        <v>29</v>
      </c>
      <c r="G91" s="7" t="s">
        <v>15</v>
      </c>
      <c r="H91" s="11">
        <v>17.25</v>
      </c>
      <c r="I91" s="12">
        <f t="shared" si="4"/>
        <v>0.17249999999999999</v>
      </c>
      <c r="J91" s="10">
        <f>1053.23*3</f>
        <v>3159.69</v>
      </c>
      <c r="K91" s="10">
        <v>218.02</v>
      </c>
      <c r="O91" s="7" t="s">
        <v>23</v>
      </c>
      <c r="P91" s="8">
        <v>44104</v>
      </c>
      <c r="Q91" s="9">
        <v>20</v>
      </c>
      <c r="R91" s="10">
        <v>56450</v>
      </c>
      <c r="S91" s="7" t="s">
        <v>13</v>
      </c>
      <c r="T91" s="7" t="s">
        <v>29</v>
      </c>
      <c r="U91" s="7" t="s">
        <v>15</v>
      </c>
      <c r="V91" s="11">
        <v>17.25</v>
      </c>
      <c r="W91" s="12">
        <f t="shared" si="6"/>
        <v>0.17249999999999999</v>
      </c>
      <c r="X91" s="10">
        <f>1053.23*3</f>
        <v>3159.69</v>
      </c>
      <c r="Y91" s="10">
        <v>218.02</v>
      </c>
    </row>
    <row r="92" spans="1:25" ht="12.75" customHeight="1" x14ac:dyDescent="0.15">
      <c r="A92" s="7"/>
      <c r="B92" s="8">
        <v>44119</v>
      </c>
      <c r="C92" s="9">
        <v>20</v>
      </c>
      <c r="D92" s="10">
        <v>56450</v>
      </c>
      <c r="E92" s="7" t="s">
        <v>13</v>
      </c>
      <c r="F92" s="7" t="s">
        <v>29</v>
      </c>
      <c r="G92" s="7" t="s">
        <v>15</v>
      </c>
      <c r="H92" s="11">
        <v>17.25</v>
      </c>
      <c r="I92" s="12">
        <f t="shared" si="4"/>
        <v>0.17249999999999999</v>
      </c>
      <c r="J92" s="10"/>
      <c r="K92" s="10">
        <f t="shared" ref="K92:K97" si="24">J92*I92*12/10</f>
        <v>0</v>
      </c>
      <c r="O92" s="7" t="s">
        <v>23</v>
      </c>
      <c r="P92" s="8">
        <v>44119</v>
      </c>
      <c r="Q92" s="9">
        <v>20</v>
      </c>
      <c r="R92" s="10">
        <v>56450</v>
      </c>
      <c r="S92" s="7" t="s">
        <v>13</v>
      </c>
      <c r="T92" s="7" t="s">
        <v>29</v>
      </c>
      <c r="U92" s="7" t="s">
        <v>15</v>
      </c>
      <c r="V92" s="11">
        <v>17.25</v>
      </c>
      <c r="W92" s="12">
        <f t="shared" si="6"/>
        <v>0.17249999999999999</v>
      </c>
      <c r="X92" s="10"/>
      <c r="Y92" s="10">
        <f t="shared" ref="Y92:Y96" si="25">X92*W92*12/10</f>
        <v>0</v>
      </c>
    </row>
    <row r="93" spans="1:25" ht="12.75" customHeight="1" x14ac:dyDescent="0.15">
      <c r="A93" s="7"/>
      <c r="B93" s="8">
        <v>44134</v>
      </c>
      <c r="C93" s="9">
        <v>20</v>
      </c>
      <c r="D93" s="10">
        <v>56450</v>
      </c>
      <c r="E93" s="7" t="s">
        <v>13</v>
      </c>
      <c r="F93" s="7" t="s">
        <v>29</v>
      </c>
      <c r="G93" s="7" t="s">
        <v>15</v>
      </c>
      <c r="H93" s="11">
        <v>17.25</v>
      </c>
      <c r="I93" s="12">
        <f t="shared" si="4"/>
        <v>0.17249999999999999</v>
      </c>
      <c r="J93" s="10">
        <v>1053.23</v>
      </c>
      <c r="K93" s="10">
        <f t="shared" si="24"/>
        <v>218.01861</v>
      </c>
      <c r="O93" s="7" t="s">
        <v>23</v>
      </c>
      <c r="P93" s="8">
        <v>44134</v>
      </c>
      <c r="Q93" s="9">
        <v>20</v>
      </c>
      <c r="R93" s="10">
        <v>56450</v>
      </c>
      <c r="S93" s="7" t="s">
        <v>13</v>
      </c>
      <c r="T93" s="7" t="s">
        <v>29</v>
      </c>
      <c r="U93" s="7" t="s">
        <v>15</v>
      </c>
      <c r="V93" s="11">
        <v>17.25</v>
      </c>
      <c r="W93" s="12">
        <f t="shared" si="6"/>
        <v>0.17249999999999999</v>
      </c>
      <c r="X93" s="10">
        <v>1053.23</v>
      </c>
      <c r="Y93" s="10">
        <f t="shared" si="25"/>
        <v>218.01861</v>
      </c>
    </row>
    <row r="94" spans="1:25" ht="12.75" customHeight="1" x14ac:dyDescent="0.15">
      <c r="A94" s="7"/>
      <c r="B94" s="8">
        <v>44148</v>
      </c>
      <c r="C94" s="9">
        <v>20</v>
      </c>
      <c r="D94" s="10">
        <v>56450</v>
      </c>
      <c r="E94" s="7" t="s">
        <v>13</v>
      </c>
      <c r="F94" s="7" t="s">
        <v>29</v>
      </c>
      <c r="G94" s="7" t="s">
        <v>15</v>
      </c>
      <c r="H94" s="11">
        <v>17.25</v>
      </c>
      <c r="I94" s="12">
        <f t="shared" si="4"/>
        <v>0.17249999999999999</v>
      </c>
      <c r="J94" s="10"/>
      <c r="K94" s="10">
        <f t="shared" si="24"/>
        <v>0</v>
      </c>
      <c r="O94" s="7" t="s">
        <v>23</v>
      </c>
      <c r="P94" s="8">
        <v>44148</v>
      </c>
      <c r="Q94" s="9">
        <v>20</v>
      </c>
      <c r="R94" s="10">
        <v>56450</v>
      </c>
      <c r="S94" s="7" t="s">
        <v>13</v>
      </c>
      <c r="T94" s="7" t="s">
        <v>29</v>
      </c>
      <c r="U94" s="7" t="s">
        <v>15</v>
      </c>
      <c r="V94" s="11">
        <v>17.25</v>
      </c>
      <c r="W94" s="12">
        <f t="shared" si="6"/>
        <v>0.17249999999999999</v>
      </c>
      <c r="X94" s="10"/>
      <c r="Y94" s="10">
        <f t="shared" si="25"/>
        <v>0</v>
      </c>
    </row>
    <row r="95" spans="1:25" ht="12.75" customHeight="1" x14ac:dyDescent="0.15">
      <c r="A95" s="7"/>
      <c r="B95" s="8">
        <v>44165</v>
      </c>
      <c r="C95" s="9">
        <v>20</v>
      </c>
      <c r="D95" s="10">
        <v>56450</v>
      </c>
      <c r="E95" s="7" t="s">
        <v>13</v>
      </c>
      <c r="F95" s="7" t="s">
        <v>29</v>
      </c>
      <c r="G95" s="7" t="s">
        <v>15</v>
      </c>
      <c r="H95" s="11">
        <v>17.25</v>
      </c>
      <c r="I95" s="12">
        <f t="shared" si="4"/>
        <v>0.17249999999999999</v>
      </c>
      <c r="J95" s="10">
        <v>1053.23</v>
      </c>
      <c r="K95" s="10">
        <f t="shared" si="24"/>
        <v>218.01861</v>
      </c>
      <c r="O95" s="7" t="s">
        <v>23</v>
      </c>
      <c r="P95" s="8">
        <v>44165</v>
      </c>
      <c r="Q95" s="9">
        <v>20</v>
      </c>
      <c r="R95" s="10">
        <v>56450</v>
      </c>
      <c r="S95" s="7" t="s">
        <v>13</v>
      </c>
      <c r="T95" s="7" t="s">
        <v>29</v>
      </c>
      <c r="U95" s="7" t="s">
        <v>15</v>
      </c>
      <c r="V95" s="11">
        <v>17.25</v>
      </c>
      <c r="W95" s="12">
        <f t="shared" si="6"/>
        <v>0.17249999999999999</v>
      </c>
      <c r="X95" s="10">
        <v>1053.23</v>
      </c>
      <c r="Y95" s="10">
        <f t="shared" si="25"/>
        <v>218.01861</v>
      </c>
    </row>
    <row r="96" spans="1:25" ht="12.75" customHeight="1" x14ac:dyDescent="0.15">
      <c r="A96" s="7"/>
      <c r="B96" s="8">
        <v>44180</v>
      </c>
      <c r="C96" s="9">
        <v>20</v>
      </c>
      <c r="D96" s="10">
        <v>56450</v>
      </c>
      <c r="E96" s="7" t="s">
        <v>13</v>
      </c>
      <c r="F96" s="7" t="s">
        <v>29</v>
      </c>
      <c r="G96" s="7" t="s">
        <v>15</v>
      </c>
      <c r="H96" s="11">
        <v>17.25</v>
      </c>
      <c r="I96" s="12">
        <f t="shared" si="4"/>
        <v>0.17249999999999999</v>
      </c>
      <c r="J96" s="10"/>
      <c r="K96" s="10">
        <f t="shared" si="24"/>
        <v>0</v>
      </c>
      <c r="O96" s="7" t="s">
        <v>23</v>
      </c>
      <c r="P96" s="8">
        <v>44180</v>
      </c>
      <c r="Q96" s="9">
        <v>20</v>
      </c>
      <c r="R96" s="10">
        <v>56450</v>
      </c>
      <c r="S96" s="7" t="s">
        <v>13</v>
      </c>
      <c r="T96" s="7" t="s">
        <v>29</v>
      </c>
      <c r="U96" s="7" t="s">
        <v>15</v>
      </c>
      <c r="V96" s="11">
        <v>17.25</v>
      </c>
      <c r="W96" s="12">
        <f t="shared" si="6"/>
        <v>0.17249999999999999</v>
      </c>
      <c r="X96" s="10"/>
      <c r="Y96" s="10">
        <f t="shared" si="25"/>
        <v>0</v>
      </c>
    </row>
    <row r="97" spans="1:25" ht="12.75" customHeight="1" x14ac:dyDescent="0.15">
      <c r="A97" s="7"/>
      <c r="B97" s="8">
        <v>44188</v>
      </c>
      <c r="C97" s="9">
        <v>20</v>
      </c>
      <c r="D97" s="10">
        <v>56450</v>
      </c>
      <c r="E97" s="7" t="s">
        <v>13</v>
      </c>
      <c r="F97" s="7" t="s">
        <v>29</v>
      </c>
      <c r="G97" s="7" t="s">
        <v>15</v>
      </c>
      <c r="H97" s="11">
        <v>17.25</v>
      </c>
      <c r="I97" s="12">
        <f t="shared" si="4"/>
        <v>0.17249999999999999</v>
      </c>
      <c r="J97" s="10">
        <v>1053.23</v>
      </c>
      <c r="K97" s="10">
        <f t="shared" si="24"/>
        <v>218.01861</v>
      </c>
      <c r="L97" s="21">
        <v>0.5</v>
      </c>
      <c r="O97" s="7" t="s">
        <v>23</v>
      </c>
      <c r="P97" s="8">
        <v>44188</v>
      </c>
      <c r="Q97" s="9">
        <v>20</v>
      </c>
      <c r="R97" s="10">
        <v>56450</v>
      </c>
      <c r="S97" s="7" t="s">
        <v>13</v>
      </c>
      <c r="T97" s="7" t="s">
        <v>29</v>
      </c>
      <c r="U97" s="7" t="s">
        <v>15</v>
      </c>
      <c r="V97" s="11">
        <v>17.25</v>
      </c>
      <c r="W97" s="12">
        <f t="shared" si="6"/>
        <v>0.17249999999999999</v>
      </c>
      <c r="X97" s="10">
        <v>1053.23</v>
      </c>
      <c r="Y97" s="10">
        <f>X97*W97*12/10</f>
        <v>218.01861</v>
      </c>
    </row>
    <row r="98" spans="1:25" ht="12.75" customHeight="1" x14ac:dyDescent="0.15">
      <c r="A98" s="7"/>
      <c r="B98" s="8">
        <v>44211</v>
      </c>
      <c r="C98" s="9">
        <v>20</v>
      </c>
      <c r="D98" s="10">
        <v>56450</v>
      </c>
      <c r="E98" s="7" t="s">
        <v>13</v>
      </c>
      <c r="F98" s="7" t="s">
        <v>14</v>
      </c>
      <c r="G98" s="7" t="s">
        <v>15</v>
      </c>
      <c r="H98" s="11">
        <v>2.2000000000000002</v>
      </c>
      <c r="I98" s="12">
        <f t="shared" si="4"/>
        <v>2.2000000000000002E-2</v>
      </c>
      <c r="J98" s="10"/>
      <c r="K98" s="10">
        <f>D98*I98/20</f>
        <v>62.095000000000006</v>
      </c>
      <c r="O98" s="7" t="s">
        <v>23</v>
      </c>
      <c r="P98" s="8" t="s">
        <v>32</v>
      </c>
      <c r="Q98" s="9">
        <v>20</v>
      </c>
      <c r="R98" s="10">
        <v>56450</v>
      </c>
      <c r="S98" s="7" t="s">
        <v>13</v>
      </c>
      <c r="T98" s="7" t="s">
        <v>33</v>
      </c>
      <c r="U98" s="7" t="s">
        <v>15</v>
      </c>
      <c r="V98" s="11">
        <v>17.25</v>
      </c>
      <c r="W98" s="12">
        <f t="shared" si="6"/>
        <v>0.17249999999999999</v>
      </c>
      <c r="X98" s="10">
        <f>1007.12*6</f>
        <v>6042.72</v>
      </c>
      <c r="Y98" s="10">
        <f>X98*W98*12/10</f>
        <v>1250.8430399999997</v>
      </c>
    </row>
    <row r="99" spans="1:25" ht="12.75" customHeight="1" x14ac:dyDescent="0.15">
      <c r="A99" s="7"/>
      <c r="B99" s="8">
        <v>44225</v>
      </c>
      <c r="C99" s="9">
        <v>20</v>
      </c>
      <c r="D99" s="10">
        <v>56450</v>
      </c>
      <c r="E99" s="7" t="s">
        <v>13</v>
      </c>
      <c r="F99" s="7" t="s">
        <v>14</v>
      </c>
      <c r="G99" s="7" t="s">
        <v>15</v>
      </c>
      <c r="H99" s="11">
        <v>2.2000000000000002</v>
      </c>
      <c r="I99" s="12">
        <f t="shared" si="4"/>
        <v>2.2000000000000002E-2</v>
      </c>
      <c r="J99" s="10">
        <v>882.84</v>
      </c>
      <c r="K99" s="10">
        <f t="shared" ref="K99:K100" si="26">D99*I99/20</f>
        <v>62.095000000000006</v>
      </c>
      <c r="O99" s="7"/>
      <c r="P99" s="8"/>
      <c r="Q99" s="9"/>
      <c r="R99" s="10"/>
      <c r="S99" s="7"/>
      <c r="T99" s="7"/>
      <c r="U99" s="7"/>
      <c r="V99" s="11"/>
      <c r="W99" s="12"/>
      <c r="X99" s="10"/>
      <c r="Y99" s="10"/>
    </row>
    <row r="100" spans="1:25" ht="12.75" customHeight="1" x14ac:dyDescent="0.15">
      <c r="A100" s="7"/>
      <c r="B100" s="8">
        <v>44239</v>
      </c>
      <c r="C100" s="9">
        <v>20</v>
      </c>
      <c r="D100" s="10">
        <v>56450</v>
      </c>
      <c r="E100" s="7" t="s">
        <v>13</v>
      </c>
      <c r="F100" s="7" t="s">
        <v>14</v>
      </c>
      <c r="G100" s="7" t="s">
        <v>15</v>
      </c>
      <c r="H100" s="11">
        <v>2.2000000000000002</v>
      </c>
      <c r="I100" s="12">
        <f t="shared" si="4"/>
        <v>2.2000000000000002E-2</v>
      </c>
      <c r="J100" s="10">
        <v>882.84</v>
      </c>
      <c r="K100" s="10">
        <f t="shared" si="26"/>
        <v>62.095000000000006</v>
      </c>
      <c r="O100" s="7"/>
      <c r="P100" s="8"/>
      <c r="Q100" s="9"/>
      <c r="R100" s="10"/>
      <c r="S100" s="7"/>
      <c r="T100" s="7"/>
      <c r="U100" s="7"/>
      <c r="V100" s="11"/>
      <c r="W100" s="12"/>
      <c r="X100" s="10"/>
      <c r="Y100" s="10"/>
    </row>
    <row r="101" spans="1:25" ht="12.75" customHeight="1" x14ac:dyDescent="0.15">
      <c r="A101" s="7"/>
      <c r="B101" s="8" t="s">
        <v>17</v>
      </c>
      <c r="C101" s="9">
        <v>20</v>
      </c>
      <c r="D101" s="10">
        <v>56450</v>
      </c>
      <c r="E101" s="7" t="s">
        <v>13</v>
      </c>
      <c r="F101" s="7" t="s">
        <v>14</v>
      </c>
      <c r="G101" s="7" t="s">
        <v>15</v>
      </c>
      <c r="H101" s="11">
        <v>2.2000000000000002</v>
      </c>
      <c r="I101" s="12">
        <f t="shared" si="4"/>
        <v>2.2000000000000002E-2</v>
      </c>
      <c r="J101" s="10">
        <v>3531.36</v>
      </c>
      <c r="K101" s="10">
        <f>D101*I101/20*8</f>
        <v>496.76000000000005</v>
      </c>
      <c r="L101" s="21">
        <v>0.5</v>
      </c>
      <c r="O101" s="7"/>
      <c r="P101" s="8"/>
      <c r="Q101" s="9"/>
      <c r="R101" s="10"/>
      <c r="S101" s="7"/>
      <c r="T101" s="7"/>
      <c r="U101" s="7"/>
      <c r="V101" s="11"/>
      <c r="W101" s="12"/>
      <c r="X101" s="10"/>
      <c r="Y101" s="10"/>
    </row>
    <row r="102" spans="1:25" ht="12.75" customHeight="1" x14ac:dyDescent="0.15">
      <c r="A102" s="7"/>
      <c r="B102" s="8">
        <v>44089</v>
      </c>
      <c r="C102" s="9">
        <v>20</v>
      </c>
      <c r="D102" s="10">
        <v>60450</v>
      </c>
      <c r="E102" s="7" t="s">
        <v>13</v>
      </c>
      <c r="F102" s="7" t="s">
        <v>31</v>
      </c>
      <c r="G102" s="7" t="s">
        <v>15</v>
      </c>
      <c r="H102" s="11">
        <v>20.25</v>
      </c>
      <c r="I102" s="12">
        <f t="shared" si="4"/>
        <v>0.20250000000000001</v>
      </c>
      <c r="J102" s="10"/>
      <c r="K102" s="10">
        <f>J102*I102*12/10</f>
        <v>0</v>
      </c>
      <c r="O102" s="7" t="s">
        <v>24</v>
      </c>
      <c r="P102" s="8">
        <v>44089</v>
      </c>
      <c r="Q102" s="9">
        <v>20</v>
      </c>
      <c r="R102" s="10">
        <v>60450</v>
      </c>
      <c r="S102" s="7" t="s">
        <v>13</v>
      </c>
      <c r="T102" s="7" t="s">
        <v>31</v>
      </c>
      <c r="U102" s="7" t="s">
        <v>15</v>
      </c>
      <c r="V102" s="11">
        <v>20.25</v>
      </c>
      <c r="W102" s="12">
        <f t="shared" si="6"/>
        <v>0.20250000000000001</v>
      </c>
      <c r="X102" s="10"/>
      <c r="Y102" s="10">
        <f>X102*W102*12/10</f>
        <v>0</v>
      </c>
    </row>
    <row r="103" spans="1:25" ht="12.75" customHeight="1" x14ac:dyDescent="0.15">
      <c r="A103" s="7"/>
      <c r="B103" s="8">
        <v>44104</v>
      </c>
      <c r="C103" s="9">
        <v>20</v>
      </c>
      <c r="D103" s="10">
        <v>60450</v>
      </c>
      <c r="E103" s="7" t="s">
        <v>13</v>
      </c>
      <c r="F103" s="7" t="s">
        <v>31</v>
      </c>
      <c r="G103" s="7" t="s">
        <v>15</v>
      </c>
      <c r="H103" s="11">
        <v>20.25</v>
      </c>
      <c r="I103" s="12">
        <f t="shared" si="4"/>
        <v>0.20250000000000001</v>
      </c>
      <c r="J103" s="10">
        <f>868.31*3</f>
        <v>2604.9299999999998</v>
      </c>
      <c r="K103" s="10">
        <v>211</v>
      </c>
      <c r="O103" s="7" t="s">
        <v>24</v>
      </c>
      <c r="P103" s="8">
        <v>44104</v>
      </c>
      <c r="Q103" s="9">
        <v>20</v>
      </c>
      <c r="R103" s="10">
        <v>60450</v>
      </c>
      <c r="S103" s="7" t="s">
        <v>13</v>
      </c>
      <c r="T103" s="7" t="s">
        <v>31</v>
      </c>
      <c r="U103" s="7" t="s">
        <v>15</v>
      </c>
      <c r="V103" s="11">
        <v>20.25</v>
      </c>
      <c r="W103" s="12">
        <f t="shared" si="6"/>
        <v>0.20250000000000001</v>
      </c>
      <c r="X103" s="10">
        <f>868.31*3</f>
        <v>2604.9299999999998</v>
      </c>
      <c r="Y103" s="10">
        <v>211</v>
      </c>
    </row>
    <row r="104" spans="1:25" ht="12.75" customHeight="1" x14ac:dyDescent="0.15">
      <c r="A104" s="7"/>
      <c r="B104" s="8">
        <v>44119</v>
      </c>
      <c r="C104" s="9">
        <v>20</v>
      </c>
      <c r="D104" s="10">
        <v>60450</v>
      </c>
      <c r="E104" s="7" t="s">
        <v>13</v>
      </c>
      <c r="F104" s="7" t="s">
        <v>31</v>
      </c>
      <c r="G104" s="7" t="s">
        <v>15</v>
      </c>
      <c r="H104" s="11">
        <v>20.25</v>
      </c>
      <c r="I104" s="12">
        <f t="shared" si="4"/>
        <v>0.20250000000000001</v>
      </c>
      <c r="J104" s="10"/>
      <c r="K104" s="10">
        <f t="shared" ref="K104:K109" si="27">J104*I104*12/10</f>
        <v>0</v>
      </c>
      <c r="O104" s="7" t="s">
        <v>24</v>
      </c>
      <c r="P104" s="8">
        <v>44119</v>
      </c>
      <c r="Q104" s="9">
        <v>20</v>
      </c>
      <c r="R104" s="10">
        <v>60450</v>
      </c>
      <c r="S104" s="7" t="s">
        <v>13</v>
      </c>
      <c r="T104" s="7" t="s">
        <v>31</v>
      </c>
      <c r="U104" s="7" t="s">
        <v>15</v>
      </c>
      <c r="V104" s="11">
        <v>20.25</v>
      </c>
      <c r="W104" s="12">
        <f t="shared" si="6"/>
        <v>0.20250000000000001</v>
      </c>
      <c r="X104" s="10"/>
      <c r="Y104" s="10">
        <f t="shared" ref="Y104:Y109" si="28">X104*W104*12/10</f>
        <v>0</v>
      </c>
    </row>
    <row r="105" spans="1:25" ht="12.75" customHeight="1" x14ac:dyDescent="0.15">
      <c r="A105" s="7"/>
      <c r="B105" s="8">
        <v>44134</v>
      </c>
      <c r="C105" s="9">
        <v>20</v>
      </c>
      <c r="D105" s="10">
        <v>60450</v>
      </c>
      <c r="E105" s="7" t="s">
        <v>13</v>
      </c>
      <c r="F105" s="7" t="s">
        <v>31</v>
      </c>
      <c r="G105" s="7" t="s">
        <v>15</v>
      </c>
      <c r="H105" s="11">
        <v>20.25</v>
      </c>
      <c r="I105" s="12">
        <f t="shared" si="4"/>
        <v>0.20250000000000001</v>
      </c>
      <c r="J105" s="10">
        <v>868.31000000000006</v>
      </c>
      <c r="K105" s="10">
        <f t="shared" si="27"/>
        <v>210.99933000000001</v>
      </c>
      <c r="O105" s="7" t="s">
        <v>24</v>
      </c>
      <c r="P105" s="8">
        <v>44134</v>
      </c>
      <c r="Q105" s="9">
        <v>20</v>
      </c>
      <c r="R105" s="10">
        <v>60450</v>
      </c>
      <c r="S105" s="7" t="s">
        <v>13</v>
      </c>
      <c r="T105" s="7" t="s">
        <v>31</v>
      </c>
      <c r="U105" s="7" t="s">
        <v>15</v>
      </c>
      <c r="V105" s="11">
        <v>20.25</v>
      </c>
      <c r="W105" s="12">
        <f t="shared" si="6"/>
        <v>0.20250000000000001</v>
      </c>
      <c r="X105" s="10">
        <v>868.31000000000006</v>
      </c>
      <c r="Y105" s="10">
        <f t="shared" si="28"/>
        <v>210.99933000000001</v>
      </c>
    </row>
    <row r="106" spans="1:25" ht="12.75" customHeight="1" x14ac:dyDescent="0.15">
      <c r="A106" s="7"/>
      <c r="B106" s="8">
        <v>44148</v>
      </c>
      <c r="C106" s="9">
        <v>20</v>
      </c>
      <c r="D106" s="10">
        <v>60450</v>
      </c>
      <c r="E106" s="7" t="s">
        <v>13</v>
      </c>
      <c r="F106" s="7" t="s">
        <v>31</v>
      </c>
      <c r="G106" s="7" t="s">
        <v>15</v>
      </c>
      <c r="H106" s="11">
        <v>20.25</v>
      </c>
      <c r="I106" s="12">
        <f t="shared" si="4"/>
        <v>0.20250000000000001</v>
      </c>
      <c r="J106" s="10"/>
      <c r="K106" s="10">
        <f t="shared" si="27"/>
        <v>0</v>
      </c>
      <c r="O106" s="7" t="s">
        <v>24</v>
      </c>
      <c r="P106" s="8">
        <v>44148</v>
      </c>
      <c r="Q106" s="9">
        <v>20</v>
      </c>
      <c r="R106" s="10">
        <v>60450</v>
      </c>
      <c r="S106" s="7" t="s">
        <v>13</v>
      </c>
      <c r="T106" s="7" t="s">
        <v>31</v>
      </c>
      <c r="U106" s="7" t="s">
        <v>15</v>
      </c>
      <c r="V106" s="11">
        <v>20.25</v>
      </c>
      <c r="W106" s="12">
        <f t="shared" si="6"/>
        <v>0.20250000000000001</v>
      </c>
      <c r="X106" s="10"/>
      <c r="Y106" s="10">
        <f t="shared" si="28"/>
        <v>0</v>
      </c>
    </row>
    <row r="107" spans="1:25" ht="12.75" customHeight="1" x14ac:dyDescent="0.15">
      <c r="A107" s="7"/>
      <c r="B107" s="8">
        <v>44165</v>
      </c>
      <c r="C107" s="9">
        <v>20</v>
      </c>
      <c r="D107" s="10">
        <v>60450</v>
      </c>
      <c r="E107" s="7" t="s">
        <v>13</v>
      </c>
      <c r="F107" s="7" t="s">
        <v>31</v>
      </c>
      <c r="G107" s="7" t="s">
        <v>15</v>
      </c>
      <c r="H107" s="11">
        <v>20.25</v>
      </c>
      <c r="I107" s="12">
        <f t="shared" si="4"/>
        <v>0.20250000000000001</v>
      </c>
      <c r="J107" s="10">
        <v>868.31000000000006</v>
      </c>
      <c r="K107" s="10">
        <f t="shared" si="27"/>
        <v>210.99933000000001</v>
      </c>
      <c r="O107" s="7" t="s">
        <v>24</v>
      </c>
      <c r="P107" s="8">
        <v>44165</v>
      </c>
      <c r="Q107" s="9">
        <v>20</v>
      </c>
      <c r="R107" s="10">
        <v>60450</v>
      </c>
      <c r="S107" s="7" t="s">
        <v>13</v>
      </c>
      <c r="T107" s="7" t="s">
        <v>31</v>
      </c>
      <c r="U107" s="7" t="s">
        <v>15</v>
      </c>
      <c r="V107" s="11">
        <v>20.25</v>
      </c>
      <c r="W107" s="12">
        <f t="shared" si="6"/>
        <v>0.20250000000000001</v>
      </c>
      <c r="X107" s="10">
        <v>868.31000000000006</v>
      </c>
      <c r="Y107" s="10">
        <f t="shared" si="28"/>
        <v>210.99933000000001</v>
      </c>
    </row>
    <row r="108" spans="1:25" ht="12.75" customHeight="1" x14ac:dyDescent="0.15">
      <c r="A108" s="7"/>
      <c r="B108" s="8">
        <v>44180</v>
      </c>
      <c r="C108" s="9">
        <v>20</v>
      </c>
      <c r="D108" s="10">
        <v>60450</v>
      </c>
      <c r="E108" s="7" t="s">
        <v>13</v>
      </c>
      <c r="F108" s="7" t="s">
        <v>31</v>
      </c>
      <c r="G108" s="7" t="s">
        <v>15</v>
      </c>
      <c r="H108" s="11">
        <v>20.25</v>
      </c>
      <c r="I108" s="12">
        <f t="shared" si="4"/>
        <v>0.20250000000000001</v>
      </c>
      <c r="J108" s="10"/>
      <c r="K108" s="10">
        <f t="shared" si="27"/>
        <v>0</v>
      </c>
      <c r="O108" s="7" t="s">
        <v>24</v>
      </c>
      <c r="P108" s="8">
        <v>44180</v>
      </c>
      <c r="Q108" s="9">
        <v>20</v>
      </c>
      <c r="R108" s="10">
        <v>60450</v>
      </c>
      <c r="S108" s="7" t="s">
        <v>13</v>
      </c>
      <c r="T108" s="7" t="s">
        <v>31</v>
      </c>
      <c r="U108" s="7" t="s">
        <v>15</v>
      </c>
      <c r="V108" s="11">
        <v>20.25</v>
      </c>
      <c r="W108" s="12">
        <f t="shared" si="6"/>
        <v>0.20250000000000001</v>
      </c>
      <c r="X108" s="10"/>
      <c r="Y108" s="10">
        <f t="shared" si="28"/>
        <v>0</v>
      </c>
    </row>
    <row r="109" spans="1:25" ht="12.75" customHeight="1" x14ac:dyDescent="0.15">
      <c r="A109" s="7"/>
      <c r="B109" s="8">
        <v>44188</v>
      </c>
      <c r="C109" s="9">
        <v>20</v>
      </c>
      <c r="D109" s="10">
        <v>60450</v>
      </c>
      <c r="E109" s="7" t="s">
        <v>13</v>
      </c>
      <c r="F109" s="7" t="s">
        <v>31</v>
      </c>
      <c r="G109" s="7" t="s">
        <v>15</v>
      </c>
      <c r="H109" s="11">
        <v>20.25</v>
      </c>
      <c r="I109" s="12">
        <f t="shared" si="4"/>
        <v>0.20250000000000001</v>
      </c>
      <c r="J109" s="10">
        <v>868.31000000000006</v>
      </c>
      <c r="K109" s="10">
        <f t="shared" si="27"/>
        <v>210.99933000000001</v>
      </c>
      <c r="L109" s="21">
        <v>0.5</v>
      </c>
      <c r="O109" s="7" t="s">
        <v>24</v>
      </c>
      <c r="P109" s="8">
        <v>44188</v>
      </c>
      <c r="Q109" s="9">
        <v>20</v>
      </c>
      <c r="R109" s="10">
        <v>60450</v>
      </c>
      <c r="S109" s="7" t="s">
        <v>13</v>
      </c>
      <c r="T109" s="7" t="s">
        <v>31</v>
      </c>
      <c r="U109" s="7" t="s">
        <v>15</v>
      </c>
      <c r="V109" s="11">
        <v>20.25</v>
      </c>
      <c r="W109" s="12">
        <f t="shared" si="6"/>
        <v>0.20250000000000001</v>
      </c>
      <c r="X109" s="10">
        <v>868.31000000000006</v>
      </c>
      <c r="Y109" s="10">
        <f t="shared" si="28"/>
        <v>210.99933000000001</v>
      </c>
    </row>
    <row r="110" spans="1:25" ht="12.75" customHeight="1" x14ac:dyDescent="0.15">
      <c r="A110" s="7"/>
      <c r="B110" s="8">
        <v>44211</v>
      </c>
      <c r="C110" s="9">
        <v>20</v>
      </c>
      <c r="D110" s="10">
        <v>60450</v>
      </c>
      <c r="E110" s="7" t="s">
        <v>13</v>
      </c>
      <c r="F110" s="7" t="s">
        <v>14</v>
      </c>
      <c r="G110" s="7" t="s">
        <v>15</v>
      </c>
      <c r="H110" s="11">
        <v>2.5</v>
      </c>
      <c r="I110" s="12">
        <f t="shared" si="4"/>
        <v>2.5000000000000001E-2</v>
      </c>
      <c r="J110" s="10"/>
      <c r="K110" s="10">
        <f>D110*I110/20</f>
        <v>75.5625</v>
      </c>
      <c r="O110" s="7" t="s">
        <v>24</v>
      </c>
      <c r="P110" s="8" t="s">
        <v>32</v>
      </c>
      <c r="Q110" s="9">
        <v>20</v>
      </c>
      <c r="R110" s="10">
        <v>60450</v>
      </c>
      <c r="S110" s="7" t="s">
        <v>13</v>
      </c>
      <c r="T110" s="7" t="s">
        <v>34</v>
      </c>
      <c r="U110" s="7" t="s">
        <v>15</v>
      </c>
      <c r="V110" s="11">
        <v>20.25</v>
      </c>
      <c r="W110" s="12">
        <f t="shared" si="6"/>
        <v>0.20250000000000001</v>
      </c>
      <c r="X110" s="10">
        <f>958.74*6</f>
        <v>5752.4400000000005</v>
      </c>
      <c r="Y110" s="10">
        <f>X110*W110*12/10</f>
        <v>1397.8429200000003</v>
      </c>
    </row>
    <row r="111" spans="1:25" ht="12.75" customHeight="1" x14ac:dyDescent="0.15">
      <c r="A111" s="7"/>
      <c r="B111" s="8">
        <v>44225</v>
      </c>
      <c r="C111" s="9">
        <v>20</v>
      </c>
      <c r="D111" s="10">
        <v>60450</v>
      </c>
      <c r="E111" s="7" t="s">
        <v>13</v>
      </c>
      <c r="F111" s="7" t="s">
        <v>14</v>
      </c>
      <c r="G111" s="7" t="s">
        <v>15</v>
      </c>
      <c r="H111" s="11">
        <v>2.5</v>
      </c>
      <c r="I111" s="12">
        <f t="shared" si="4"/>
        <v>2.5000000000000001E-2</v>
      </c>
      <c r="J111" s="10">
        <v>882.84</v>
      </c>
      <c r="K111" s="10">
        <f t="shared" ref="K111:K112" si="29">D111*I111/20</f>
        <v>75.5625</v>
      </c>
      <c r="O111" s="7"/>
      <c r="P111" s="8"/>
      <c r="Q111" s="9"/>
      <c r="R111" s="10"/>
      <c r="S111" s="7"/>
      <c r="T111" s="7"/>
      <c r="U111" s="7"/>
      <c r="V111" s="11"/>
      <c r="W111" s="12"/>
      <c r="X111" s="10"/>
      <c r="Y111" s="10"/>
    </row>
    <row r="112" spans="1:25" ht="12.75" customHeight="1" x14ac:dyDescent="0.15">
      <c r="A112" s="7"/>
      <c r="B112" s="8">
        <v>44239</v>
      </c>
      <c r="C112" s="9">
        <v>20</v>
      </c>
      <c r="D112" s="10">
        <v>60450</v>
      </c>
      <c r="E112" s="7" t="s">
        <v>13</v>
      </c>
      <c r="F112" s="7" t="s">
        <v>14</v>
      </c>
      <c r="G112" s="7" t="s">
        <v>15</v>
      </c>
      <c r="H112" s="11">
        <v>2.5</v>
      </c>
      <c r="I112" s="12">
        <f t="shared" si="4"/>
        <v>2.5000000000000001E-2</v>
      </c>
      <c r="J112" s="10">
        <v>882.84</v>
      </c>
      <c r="K112" s="10">
        <f t="shared" si="29"/>
        <v>75.5625</v>
      </c>
      <c r="O112" s="7"/>
      <c r="P112" s="8"/>
      <c r="Q112" s="9"/>
      <c r="R112" s="10"/>
      <c r="S112" s="7"/>
      <c r="T112" s="7"/>
      <c r="U112" s="7"/>
      <c r="V112" s="11"/>
      <c r="W112" s="12"/>
      <c r="X112" s="10"/>
      <c r="Y112" s="10"/>
    </row>
    <row r="113" spans="1:25" ht="12.75" customHeight="1" x14ac:dyDescent="0.15">
      <c r="A113" s="7"/>
      <c r="B113" s="8" t="s">
        <v>17</v>
      </c>
      <c r="C113" s="9">
        <v>20</v>
      </c>
      <c r="D113" s="10">
        <v>60450</v>
      </c>
      <c r="E113" s="7" t="s">
        <v>13</v>
      </c>
      <c r="F113" s="7" t="s">
        <v>14</v>
      </c>
      <c r="G113" s="7" t="s">
        <v>15</v>
      </c>
      <c r="H113" s="11">
        <v>2.5</v>
      </c>
      <c r="I113" s="12">
        <f t="shared" si="4"/>
        <v>2.5000000000000001E-2</v>
      </c>
      <c r="J113" s="10">
        <v>3531.36</v>
      </c>
      <c r="K113" s="10">
        <f>D113*I113/20*8</f>
        <v>604.5</v>
      </c>
      <c r="L113" s="21">
        <v>0.5</v>
      </c>
      <c r="O113" s="7"/>
      <c r="P113" s="8"/>
      <c r="Q113" s="9"/>
      <c r="R113" s="10"/>
      <c r="S113" s="7"/>
      <c r="T113" s="7"/>
      <c r="U113" s="7"/>
      <c r="V113" s="11"/>
      <c r="W113" s="12"/>
      <c r="X113" s="10"/>
      <c r="Y113" s="10"/>
    </row>
    <row r="114" spans="1:25" ht="12.75" customHeight="1" x14ac:dyDescent="0.15">
      <c r="A114" s="7"/>
      <c r="B114" s="8">
        <v>44027</v>
      </c>
      <c r="C114" s="9">
        <v>24</v>
      </c>
      <c r="D114" s="10">
        <v>34723</v>
      </c>
      <c r="E114" s="7" t="s">
        <v>13</v>
      </c>
      <c r="F114" s="7" t="s">
        <v>31</v>
      </c>
      <c r="G114" s="7" t="s">
        <v>28</v>
      </c>
      <c r="H114" s="11">
        <v>10</v>
      </c>
      <c r="I114" s="12">
        <f t="shared" si="4"/>
        <v>0.1</v>
      </c>
      <c r="J114" s="10"/>
      <c r="K114" s="10">
        <f>J114*I114*12/12</f>
        <v>0</v>
      </c>
      <c r="O114" s="7" t="s">
        <v>25</v>
      </c>
      <c r="P114" s="8">
        <v>44027</v>
      </c>
      <c r="Q114" s="9">
        <v>24</v>
      </c>
      <c r="R114" s="10">
        <v>34723</v>
      </c>
      <c r="S114" s="7" t="s">
        <v>13</v>
      </c>
      <c r="T114" s="7" t="s">
        <v>31</v>
      </c>
      <c r="U114" s="7" t="s">
        <v>28</v>
      </c>
      <c r="V114" s="11">
        <v>10</v>
      </c>
      <c r="W114" s="12">
        <f t="shared" si="6"/>
        <v>0.1</v>
      </c>
      <c r="X114" s="10"/>
      <c r="Y114" s="10">
        <f>X114*W114*12/12</f>
        <v>0</v>
      </c>
    </row>
    <row r="115" spans="1:25" ht="12.75" customHeight="1" x14ac:dyDescent="0.15">
      <c r="A115" s="7"/>
      <c r="B115" s="8">
        <v>44042</v>
      </c>
      <c r="C115" s="9">
        <v>24</v>
      </c>
      <c r="D115" s="10">
        <v>34723</v>
      </c>
      <c r="E115" s="7" t="s">
        <v>13</v>
      </c>
      <c r="F115" s="7" t="s">
        <v>31</v>
      </c>
      <c r="G115" s="7" t="s">
        <v>15</v>
      </c>
      <c r="H115" s="11">
        <v>7.5</v>
      </c>
      <c r="I115" s="12">
        <f t="shared" si="4"/>
        <v>7.4999999999999997E-2</v>
      </c>
      <c r="J115" s="10">
        <v>868.31000000000006</v>
      </c>
      <c r="K115" s="10">
        <f t="shared" ref="K115:K125" si="30">J115*I115*12/12</f>
        <v>65.123249999999999</v>
      </c>
      <c r="O115" s="7" t="s">
        <v>25</v>
      </c>
      <c r="P115" s="8">
        <v>44042</v>
      </c>
      <c r="Q115" s="9">
        <v>24</v>
      </c>
      <c r="R115" s="10">
        <v>34723</v>
      </c>
      <c r="S115" s="7" t="s">
        <v>13</v>
      </c>
      <c r="T115" s="7" t="s">
        <v>31</v>
      </c>
      <c r="U115" s="7" t="s">
        <v>15</v>
      </c>
      <c r="V115" s="11">
        <v>7.5</v>
      </c>
      <c r="W115" s="12">
        <f t="shared" si="6"/>
        <v>7.4999999999999997E-2</v>
      </c>
      <c r="X115" s="10">
        <v>868.31000000000006</v>
      </c>
      <c r="Y115" s="10">
        <f t="shared" ref="Y115:Y125" si="31">X115*W115*12/12</f>
        <v>65.123249999999999</v>
      </c>
    </row>
    <row r="116" spans="1:25" ht="12.75" customHeight="1" x14ac:dyDescent="0.15">
      <c r="A116" s="7"/>
      <c r="B116" s="8">
        <v>44057</v>
      </c>
      <c r="C116" s="9">
        <v>24</v>
      </c>
      <c r="D116" s="10">
        <v>34723</v>
      </c>
      <c r="E116" s="7" t="s">
        <v>13</v>
      </c>
      <c r="F116" s="7" t="s">
        <v>31</v>
      </c>
      <c r="G116" s="7" t="s">
        <v>15</v>
      </c>
      <c r="H116" s="11">
        <v>7.5</v>
      </c>
      <c r="I116" s="12">
        <f t="shared" si="4"/>
        <v>7.4999999999999997E-2</v>
      </c>
      <c r="J116" s="10"/>
      <c r="K116" s="10">
        <f t="shared" si="30"/>
        <v>0</v>
      </c>
      <c r="O116" s="7" t="s">
        <v>25</v>
      </c>
      <c r="P116" s="8">
        <v>44057</v>
      </c>
      <c r="Q116" s="9">
        <v>24</v>
      </c>
      <c r="R116" s="10">
        <v>34723</v>
      </c>
      <c r="S116" s="7" t="s">
        <v>13</v>
      </c>
      <c r="T116" s="7" t="s">
        <v>31</v>
      </c>
      <c r="U116" s="7" t="s">
        <v>15</v>
      </c>
      <c r="V116" s="11">
        <v>7.5</v>
      </c>
      <c r="W116" s="12">
        <f t="shared" si="6"/>
        <v>7.4999999999999997E-2</v>
      </c>
      <c r="X116" s="10"/>
      <c r="Y116" s="10">
        <f t="shared" si="31"/>
        <v>0</v>
      </c>
    </row>
    <row r="117" spans="1:25" ht="12.75" customHeight="1" x14ac:dyDescent="0.15">
      <c r="A117" s="7"/>
      <c r="B117" s="8">
        <v>44071</v>
      </c>
      <c r="C117" s="9">
        <v>24</v>
      </c>
      <c r="D117" s="10">
        <v>34723</v>
      </c>
      <c r="E117" s="7" t="s">
        <v>13</v>
      </c>
      <c r="F117" s="7" t="s">
        <v>31</v>
      </c>
      <c r="G117" s="7" t="s">
        <v>15</v>
      </c>
      <c r="H117" s="11">
        <v>7.5</v>
      </c>
      <c r="I117" s="12">
        <f t="shared" si="4"/>
        <v>7.4999999999999997E-2</v>
      </c>
      <c r="J117" s="10">
        <v>868.31000000000006</v>
      </c>
      <c r="K117" s="10">
        <f t="shared" si="30"/>
        <v>65.123249999999999</v>
      </c>
      <c r="O117" s="7" t="s">
        <v>25</v>
      </c>
      <c r="P117" s="8">
        <v>44071</v>
      </c>
      <c r="Q117" s="9">
        <v>24</v>
      </c>
      <c r="R117" s="10">
        <v>34723</v>
      </c>
      <c r="S117" s="7" t="s">
        <v>13</v>
      </c>
      <c r="T117" s="7" t="s">
        <v>31</v>
      </c>
      <c r="U117" s="7" t="s">
        <v>15</v>
      </c>
      <c r="V117" s="11">
        <v>7.5</v>
      </c>
      <c r="W117" s="12">
        <f t="shared" si="6"/>
        <v>7.4999999999999997E-2</v>
      </c>
      <c r="X117" s="10">
        <v>868.31000000000006</v>
      </c>
      <c r="Y117" s="10">
        <f t="shared" si="31"/>
        <v>65.123249999999999</v>
      </c>
    </row>
    <row r="118" spans="1:25" ht="12.75" customHeight="1" x14ac:dyDescent="0.15">
      <c r="A118" s="7"/>
      <c r="B118" s="8">
        <v>44089</v>
      </c>
      <c r="C118" s="9">
        <v>24</v>
      </c>
      <c r="D118" s="10">
        <v>34723</v>
      </c>
      <c r="E118" s="7" t="s">
        <v>13</v>
      </c>
      <c r="F118" s="7" t="s">
        <v>31</v>
      </c>
      <c r="G118" s="7" t="s">
        <v>15</v>
      </c>
      <c r="H118" s="11">
        <v>7.5</v>
      </c>
      <c r="I118" s="12">
        <f t="shared" si="4"/>
        <v>7.4999999999999997E-2</v>
      </c>
      <c r="J118" s="10"/>
      <c r="K118" s="10">
        <f t="shared" si="30"/>
        <v>0</v>
      </c>
      <c r="O118" s="7" t="s">
        <v>25</v>
      </c>
      <c r="P118" s="8">
        <v>44089</v>
      </c>
      <c r="Q118" s="9">
        <v>24</v>
      </c>
      <c r="R118" s="10">
        <v>34723</v>
      </c>
      <c r="S118" s="7" t="s">
        <v>13</v>
      </c>
      <c r="T118" s="7" t="s">
        <v>31</v>
      </c>
      <c r="U118" s="7" t="s">
        <v>15</v>
      </c>
      <c r="V118" s="11">
        <v>7.5</v>
      </c>
      <c r="W118" s="12">
        <f t="shared" si="6"/>
        <v>7.4999999999999997E-2</v>
      </c>
      <c r="X118" s="10"/>
      <c r="Y118" s="10">
        <f t="shared" si="31"/>
        <v>0</v>
      </c>
    </row>
    <row r="119" spans="1:25" ht="12.75" customHeight="1" x14ac:dyDescent="0.15">
      <c r="A119" s="7"/>
      <c r="B119" s="8">
        <v>44104</v>
      </c>
      <c r="C119" s="9">
        <v>24</v>
      </c>
      <c r="D119" s="10">
        <v>34723</v>
      </c>
      <c r="E119" s="7" t="s">
        <v>13</v>
      </c>
      <c r="F119" s="7" t="s">
        <v>31</v>
      </c>
      <c r="G119" s="7" t="s">
        <v>15</v>
      </c>
      <c r="H119" s="11">
        <v>7.5</v>
      </c>
      <c r="I119" s="12">
        <f t="shared" si="4"/>
        <v>7.4999999999999997E-2</v>
      </c>
      <c r="J119" s="10">
        <v>868.31000000000006</v>
      </c>
      <c r="K119" s="10">
        <f t="shared" si="30"/>
        <v>65.123249999999999</v>
      </c>
      <c r="O119" s="7" t="s">
        <v>25</v>
      </c>
      <c r="P119" s="8">
        <v>44104</v>
      </c>
      <c r="Q119" s="9">
        <v>24</v>
      </c>
      <c r="R119" s="10">
        <v>34723</v>
      </c>
      <c r="S119" s="7" t="s">
        <v>13</v>
      </c>
      <c r="T119" s="7" t="s">
        <v>31</v>
      </c>
      <c r="U119" s="7" t="s">
        <v>15</v>
      </c>
      <c r="V119" s="11">
        <v>7.5</v>
      </c>
      <c r="W119" s="12">
        <f t="shared" si="6"/>
        <v>7.4999999999999997E-2</v>
      </c>
      <c r="X119" s="10">
        <v>868.31000000000006</v>
      </c>
      <c r="Y119" s="10">
        <f t="shared" si="31"/>
        <v>65.123249999999999</v>
      </c>
    </row>
    <row r="120" spans="1:25" ht="12.75" customHeight="1" x14ac:dyDescent="0.15">
      <c r="A120" s="7"/>
      <c r="B120" s="8">
        <v>44119</v>
      </c>
      <c r="C120" s="9">
        <v>24</v>
      </c>
      <c r="D120" s="10">
        <v>34723</v>
      </c>
      <c r="E120" s="7" t="s">
        <v>13</v>
      </c>
      <c r="F120" s="7" t="s">
        <v>31</v>
      </c>
      <c r="G120" s="7" t="s">
        <v>15</v>
      </c>
      <c r="H120" s="11">
        <v>7.5</v>
      </c>
      <c r="I120" s="12">
        <f t="shared" si="4"/>
        <v>7.4999999999999997E-2</v>
      </c>
      <c r="J120" s="10"/>
      <c r="K120" s="10">
        <f t="shared" si="30"/>
        <v>0</v>
      </c>
      <c r="O120" s="7" t="s">
        <v>25</v>
      </c>
      <c r="P120" s="8">
        <v>44119</v>
      </c>
      <c r="Q120" s="9">
        <v>24</v>
      </c>
      <c r="R120" s="10">
        <v>34723</v>
      </c>
      <c r="S120" s="7" t="s">
        <v>13</v>
      </c>
      <c r="T120" s="7" t="s">
        <v>31</v>
      </c>
      <c r="U120" s="7" t="s">
        <v>15</v>
      </c>
      <c r="V120" s="11">
        <v>7.5</v>
      </c>
      <c r="W120" s="12">
        <f t="shared" si="6"/>
        <v>7.4999999999999997E-2</v>
      </c>
      <c r="X120" s="10"/>
      <c r="Y120" s="10">
        <f t="shared" si="31"/>
        <v>0</v>
      </c>
    </row>
    <row r="121" spans="1:25" ht="12.75" customHeight="1" x14ac:dyDescent="0.15">
      <c r="A121" s="7"/>
      <c r="B121" s="8">
        <v>44134</v>
      </c>
      <c r="C121" s="9">
        <v>24</v>
      </c>
      <c r="D121" s="10">
        <v>34723</v>
      </c>
      <c r="E121" s="7" t="s">
        <v>13</v>
      </c>
      <c r="F121" s="7" t="s">
        <v>31</v>
      </c>
      <c r="G121" s="7" t="s">
        <v>15</v>
      </c>
      <c r="H121" s="11">
        <v>7.5</v>
      </c>
      <c r="I121" s="12">
        <f t="shared" si="4"/>
        <v>7.4999999999999997E-2</v>
      </c>
      <c r="J121" s="10">
        <v>868.31000000000006</v>
      </c>
      <c r="K121" s="10">
        <f t="shared" si="30"/>
        <v>65.123249999999999</v>
      </c>
      <c r="O121" s="7" t="s">
        <v>25</v>
      </c>
      <c r="P121" s="8">
        <v>44134</v>
      </c>
      <c r="Q121" s="9">
        <v>24</v>
      </c>
      <c r="R121" s="10">
        <v>34723</v>
      </c>
      <c r="S121" s="7" t="s">
        <v>13</v>
      </c>
      <c r="T121" s="7" t="s">
        <v>31</v>
      </c>
      <c r="U121" s="7" t="s">
        <v>15</v>
      </c>
      <c r="V121" s="11">
        <v>7.5</v>
      </c>
      <c r="W121" s="12">
        <f t="shared" si="6"/>
        <v>7.4999999999999997E-2</v>
      </c>
      <c r="X121" s="10">
        <v>868.31000000000006</v>
      </c>
      <c r="Y121" s="10">
        <f t="shared" si="31"/>
        <v>65.123249999999999</v>
      </c>
    </row>
    <row r="122" spans="1:25" ht="12.75" customHeight="1" x14ac:dyDescent="0.15">
      <c r="A122" s="7"/>
      <c r="B122" s="8">
        <v>44148</v>
      </c>
      <c r="C122" s="9">
        <v>24</v>
      </c>
      <c r="D122" s="10">
        <v>34723</v>
      </c>
      <c r="E122" s="7" t="s">
        <v>13</v>
      </c>
      <c r="F122" s="7" t="s">
        <v>31</v>
      </c>
      <c r="G122" s="7" t="s">
        <v>15</v>
      </c>
      <c r="H122" s="11">
        <v>7.5</v>
      </c>
      <c r="I122" s="12">
        <f t="shared" si="4"/>
        <v>7.4999999999999997E-2</v>
      </c>
      <c r="J122" s="10"/>
      <c r="K122" s="10">
        <f t="shared" si="30"/>
        <v>0</v>
      </c>
      <c r="O122" s="7" t="s">
        <v>25</v>
      </c>
      <c r="P122" s="8">
        <v>44148</v>
      </c>
      <c r="Q122" s="9">
        <v>24</v>
      </c>
      <c r="R122" s="10">
        <v>34723</v>
      </c>
      <c r="S122" s="7" t="s">
        <v>13</v>
      </c>
      <c r="T122" s="7" t="s">
        <v>31</v>
      </c>
      <c r="U122" s="7" t="s">
        <v>15</v>
      </c>
      <c r="V122" s="11">
        <v>7.5</v>
      </c>
      <c r="W122" s="12">
        <f t="shared" si="6"/>
        <v>7.4999999999999997E-2</v>
      </c>
      <c r="X122" s="10"/>
      <c r="Y122" s="10">
        <f t="shared" si="31"/>
        <v>0</v>
      </c>
    </row>
    <row r="123" spans="1:25" ht="12.75" customHeight="1" x14ac:dyDescent="0.15">
      <c r="A123" s="7"/>
      <c r="B123" s="8">
        <v>44165</v>
      </c>
      <c r="C123" s="9">
        <v>24</v>
      </c>
      <c r="D123" s="10">
        <v>34723</v>
      </c>
      <c r="E123" s="7" t="s">
        <v>13</v>
      </c>
      <c r="F123" s="7" t="s">
        <v>31</v>
      </c>
      <c r="G123" s="7" t="s">
        <v>15</v>
      </c>
      <c r="H123" s="11">
        <v>7.5</v>
      </c>
      <c r="I123" s="12">
        <f t="shared" si="4"/>
        <v>7.4999999999999997E-2</v>
      </c>
      <c r="J123" s="10">
        <v>868.31000000000006</v>
      </c>
      <c r="K123" s="10">
        <f t="shared" si="30"/>
        <v>65.123249999999999</v>
      </c>
      <c r="O123" s="7" t="s">
        <v>25</v>
      </c>
      <c r="P123" s="8">
        <v>44165</v>
      </c>
      <c r="Q123" s="9">
        <v>24</v>
      </c>
      <c r="R123" s="10">
        <v>34723</v>
      </c>
      <c r="S123" s="7" t="s">
        <v>13</v>
      </c>
      <c r="T123" s="7" t="s">
        <v>31</v>
      </c>
      <c r="U123" s="7" t="s">
        <v>15</v>
      </c>
      <c r="V123" s="11">
        <v>7.5</v>
      </c>
      <c r="W123" s="12">
        <f t="shared" si="6"/>
        <v>7.4999999999999997E-2</v>
      </c>
      <c r="X123" s="10">
        <v>868.31000000000006</v>
      </c>
      <c r="Y123" s="10">
        <f t="shared" si="31"/>
        <v>65.123249999999999</v>
      </c>
    </row>
    <row r="124" spans="1:25" ht="12.75" customHeight="1" x14ac:dyDescent="0.15">
      <c r="A124" s="7"/>
      <c r="B124" s="8">
        <v>44180</v>
      </c>
      <c r="C124" s="9">
        <v>24</v>
      </c>
      <c r="D124" s="10">
        <v>34723</v>
      </c>
      <c r="E124" s="7" t="s">
        <v>13</v>
      </c>
      <c r="F124" s="7" t="s">
        <v>31</v>
      </c>
      <c r="G124" s="7" t="s">
        <v>15</v>
      </c>
      <c r="H124" s="11">
        <v>7.5</v>
      </c>
      <c r="I124" s="12">
        <f t="shared" si="4"/>
        <v>7.4999999999999997E-2</v>
      </c>
      <c r="J124" s="10"/>
      <c r="K124" s="10">
        <f t="shared" si="30"/>
        <v>0</v>
      </c>
      <c r="O124" s="7" t="s">
        <v>25</v>
      </c>
      <c r="P124" s="8">
        <v>44180</v>
      </c>
      <c r="Q124" s="9">
        <v>24</v>
      </c>
      <c r="R124" s="10">
        <v>34723</v>
      </c>
      <c r="S124" s="7" t="s">
        <v>13</v>
      </c>
      <c r="T124" s="7" t="s">
        <v>31</v>
      </c>
      <c r="U124" s="7" t="s">
        <v>15</v>
      </c>
      <c r="V124" s="11">
        <v>7.5</v>
      </c>
      <c r="W124" s="12">
        <f t="shared" si="6"/>
        <v>7.4999999999999997E-2</v>
      </c>
      <c r="X124" s="10"/>
      <c r="Y124" s="10">
        <f t="shared" si="31"/>
        <v>0</v>
      </c>
    </row>
    <row r="125" spans="1:25" ht="12.75" customHeight="1" x14ac:dyDescent="0.15">
      <c r="A125" s="7"/>
      <c r="B125" s="8">
        <v>44188</v>
      </c>
      <c r="C125" s="9">
        <v>24</v>
      </c>
      <c r="D125" s="10">
        <v>34723</v>
      </c>
      <c r="E125" s="7" t="s">
        <v>13</v>
      </c>
      <c r="F125" s="7" t="s">
        <v>31</v>
      </c>
      <c r="G125" s="7" t="s">
        <v>15</v>
      </c>
      <c r="H125" s="11">
        <v>7.5</v>
      </c>
      <c r="I125" s="12">
        <f t="shared" si="4"/>
        <v>7.4999999999999997E-2</v>
      </c>
      <c r="J125" s="10">
        <v>868.31000000000006</v>
      </c>
      <c r="K125" s="10">
        <f t="shared" si="30"/>
        <v>65.123249999999999</v>
      </c>
      <c r="L125" s="21">
        <v>0.5</v>
      </c>
      <c r="O125" s="7" t="s">
        <v>25</v>
      </c>
      <c r="P125" s="8">
        <v>44188</v>
      </c>
      <c r="Q125" s="9">
        <v>24</v>
      </c>
      <c r="R125" s="10">
        <v>34723</v>
      </c>
      <c r="S125" s="7" t="s">
        <v>13</v>
      </c>
      <c r="T125" s="7" t="s">
        <v>31</v>
      </c>
      <c r="U125" s="7" t="s">
        <v>15</v>
      </c>
      <c r="V125" s="11">
        <v>7.5</v>
      </c>
      <c r="W125" s="12">
        <f t="shared" si="6"/>
        <v>7.4999999999999997E-2</v>
      </c>
      <c r="X125" s="10">
        <v>868.31000000000006</v>
      </c>
      <c r="Y125" s="10">
        <f t="shared" si="31"/>
        <v>65.123249999999999</v>
      </c>
    </row>
    <row r="126" spans="1:25" ht="12.75" customHeight="1" x14ac:dyDescent="0.15">
      <c r="A126" s="7"/>
      <c r="B126" s="8">
        <v>44211</v>
      </c>
      <c r="C126" s="9">
        <v>24</v>
      </c>
      <c r="D126" s="10">
        <v>34723</v>
      </c>
      <c r="E126" s="7" t="s">
        <v>13</v>
      </c>
      <c r="F126" s="7" t="s">
        <v>14</v>
      </c>
      <c r="G126" s="7" t="s">
        <v>15</v>
      </c>
      <c r="H126" s="11">
        <v>1.7</v>
      </c>
      <c r="I126" s="12">
        <f t="shared" si="4"/>
        <v>1.7000000000000001E-2</v>
      </c>
      <c r="J126" s="10"/>
      <c r="K126" s="10">
        <f>D126*I126/24</f>
        <v>24.595458333333337</v>
      </c>
      <c r="O126" s="7" t="s">
        <v>25</v>
      </c>
      <c r="P126" s="8" t="s">
        <v>32</v>
      </c>
      <c r="Q126" s="9">
        <v>24</v>
      </c>
      <c r="R126" s="10">
        <v>34723</v>
      </c>
      <c r="S126" s="7" t="s">
        <v>13</v>
      </c>
      <c r="T126" s="7" t="s">
        <v>34</v>
      </c>
      <c r="U126" s="7" t="s">
        <v>15</v>
      </c>
      <c r="V126" s="11">
        <v>7.5</v>
      </c>
      <c r="W126" s="12">
        <f t="shared" si="6"/>
        <v>7.4999999999999997E-2</v>
      </c>
      <c r="X126" s="10">
        <f>958.74*6</f>
        <v>5752.4400000000005</v>
      </c>
      <c r="Y126" s="10">
        <f>X126*W126*12/12</f>
        <v>431.43300000000005</v>
      </c>
    </row>
    <row r="127" spans="1:25" ht="12.75" customHeight="1" x14ac:dyDescent="0.15">
      <c r="A127" s="7"/>
      <c r="B127" s="8">
        <v>44225</v>
      </c>
      <c r="C127" s="9">
        <v>24</v>
      </c>
      <c r="D127" s="10">
        <v>34723</v>
      </c>
      <c r="E127" s="7" t="s">
        <v>13</v>
      </c>
      <c r="F127" s="7" t="s">
        <v>14</v>
      </c>
      <c r="G127" s="7" t="s">
        <v>15</v>
      </c>
      <c r="H127" s="11">
        <v>1.7</v>
      </c>
      <c r="I127" s="12">
        <f t="shared" si="4"/>
        <v>1.7000000000000001E-2</v>
      </c>
      <c r="J127" s="10">
        <v>882.84</v>
      </c>
      <c r="K127" s="10">
        <f t="shared" ref="K127:K128" si="32">D127*I127/24</f>
        <v>24.595458333333337</v>
      </c>
      <c r="O127" s="7"/>
      <c r="P127" s="8"/>
      <c r="Q127" s="9"/>
      <c r="R127" s="10"/>
      <c r="S127" s="7"/>
      <c r="T127" s="7"/>
      <c r="U127" s="7"/>
      <c r="V127" s="11"/>
      <c r="W127" s="12"/>
      <c r="X127" s="10"/>
      <c r="Y127" s="10"/>
    </row>
    <row r="128" spans="1:25" ht="12.75" customHeight="1" x14ac:dyDescent="0.15">
      <c r="A128" s="7"/>
      <c r="B128" s="8">
        <v>44239</v>
      </c>
      <c r="C128" s="9">
        <v>24</v>
      </c>
      <c r="D128" s="10">
        <v>34723</v>
      </c>
      <c r="E128" s="7" t="s">
        <v>13</v>
      </c>
      <c r="F128" s="7" t="s">
        <v>14</v>
      </c>
      <c r="G128" s="7" t="s">
        <v>15</v>
      </c>
      <c r="H128" s="11">
        <v>1.7</v>
      </c>
      <c r="I128" s="12">
        <f t="shared" si="4"/>
        <v>1.7000000000000001E-2</v>
      </c>
      <c r="J128" s="10">
        <v>882.84</v>
      </c>
      <c r="K128" s="10">
        <f t="shared" si="32"/>
        <v>24.595458333333337</v>
      </c>
      <c r="O128" s="7"/>
      <c r="P128" s="8"/>
      <c r="Q128" s="9"/>
      <c r="R128" s="10"/>
      <c r="S128" s="7"/>
      <c r="T128" s="7"/>
      <c r="U128" s="7"/>
      <c r="V128" s="11"/>
      <c r="W128" s="12"/>
      <c r="X128" s="10"/>
      <c r="Y128" s="10"/>
    </row>
    <row r="129" spans="1:25" ht="12.75" customHeight="1" x14ac:dyDescent="0.15">
      <c r="A129" s="7"/>
      <c r="B129" s="8" t="s">
        <v>17</v>
      </c>
      <c r="C129" s="9">
        <v>24</v>
      </c>
      <c r="D129" s="10">
        <v>34723</v>
      </c>
      <c r="E129" s="7" t="s">
        <v>13</v>
      </c>
      <c r="F129" s="7" t="s">
        <v>14</v>
      </c>
      <c r="G129" s="7" t="s">
        <v>15</v>
      </c>
      <c r="H129" s="11">
        <v>1.7</v>
      </c>
      <c r="I129" s="12">
        <f t="shared" si="4"/>
        <v>1.7000000000000001E-2</v>
      </c>
      <c r="J129" s="10">
        <v>3531.36</v>
      </c>
      <c r="K129" s="10">
        <f>D129*I129/24*8</f>
        <v>196.76366666666669</v>
      </c>
      <c r="L129" s="21">
        <v>0.5</v>
      </c>
      <c r="O129" s="7"/>
      <c r="P129" s="8"/>
      <c r="Q129" s="9"/>
      <c r="R129" s="10"/>
      <c r="S129" s="7"/>
      <c r="T129" s="7"/>
      <c r="U129" s="7"/>
      <c r="V129" s="11"/>
      <c r="W129" s="12"/>
      <c r="X129" s="10"/>
      <c r="Y129" s="10"/>
    </row>
    <row r="130" spans="1:25" ht="12.75" customHeight="1" thickBot="1" x14ac:dyDescent="0.2">
      <c r="J130" s="22"/>
      <c r="K130" s="22"/>
      <c r="X130" s="22"/>
      <c r="Y130" s="22"/>
    </row>
    <row r="131" spans="1:25" ht="12.75" customHeight="1" thickTop="1" x14ac:dyDescent="0.15">
      <c r="J131" s="23">
        <f>SUM(J2:J129)</f>
        <v>105103.1999999999</v>
      </c>
      <c r="K131" s="23">
        <f>SUM(K2:K129)</f>
        <v>14734.663621666668</v>
      </c>
      <c r="X131" s="23">
        <f>SUM(X2:X129)</f>
        <v>111108.59999999995</v>
      </c>
      <c r="Y131" s="23">
        <f>SUM(Y2:Y129)</f>
        <v>18996.081919999997</v>
      </c>
    </row>
    <row r="133" spans="1:25" ht="12.75" customHeight="1" x14ac:dyDescent="0.15">
      <c r="K133" s="24">
        <f>J131-K131</f>
        <v>90368.536378333229</v>
      </c>
      <c r="Y133" s="24">
        <f>X131-Y131</f>
        <v>92112.518079999951</v>
      </c>
    </row>
    <row r="135" spans="1:25" ht="12.75" customHeight="1" x14ac:dyDescent="0.15">
      <c r="P135" s="34"/>
    </row>
    <row r="137" spans="1:25" ht="12.75" customHeight="1" x14ac:dyDescent="0.15">
      <c r="O137" s="41">
        <f>Y133-K133</f>
        <v>1743.9817016667221</v>
      </c>
    </row>
    <row r="138" spans="1:25" ht="12.75" customHeight="1" x14ac:dyDescent="0.15">
      <c r="O138" s="35"/>
    </row>
    <row r="141" spans="1:25" ht="12.75" customHeight="1" x14ac:dyDescent="0.15">
      <c r="O141" s="44">
        <f>O137+'NJEHP - HW'!R44+'NJEHP _ Family'!R38</f>
        <v>7933.8256466667372</v>
      </c>
    </row>
  </sheetData>
  <pageMargins left="0.7" right="0.7" top="0.75" bottom="0.75" header="0.3" footer="0.3"/>
  <pageSetup orientation="portrait" r:id="rId1"/>
  <ignoredErrors>
    <ignoredError sqref="K27 Y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77E7-0F78-4C1A-8019-C54DB1706997}">
  <dimension ref="A1:Y44"/>
  <sheetViews>
    <sheetView workbookViewId="0">
      <selection activeCell="O2" sqref="O2:O32"/>
    </sheetView>
  </sheetViews>
  <sheetFormatPr baseColWidth="10" defaultColWidth="8.83203125" defaultRowHeight="12.75" customHeight="1" x14ac:dyDescent="0.2"/>
  <cols>
    <col min="1" max="1" width="20.1640625" bestFit="1" customWidth="1"/>
    <col min="2" max="2" width="10.33203125" hidden="1" customWidth="1"/>
    <col min="3" max="3" width="8.6640625" hidden="1" customWidth="1"/>
    <col min="5" max="5" width="9.83203125" bestFit="1" customWidth="1"/>
    <col min="6" max="6" width="12.5" bestFit="1" customWidth="1"/>
    <col min="7" max="8" width="10.83203125" hidden="1" customWidth="1"/>
    <col min="9" max="9" width="11.83203125" bestFit="1" customWidth="1"/>
    <col min="10" max="10" width="10.1640625" bestFit="1" customWidth="1"/>
    <col min="11" max="11" width="12.83203125" bestFit="1" customWidth="1"/>
    <col min="12" max="12" width="5" bestFit="1" customWidth="1"/>
    <col min="15" max="15" width="20.1640625" bestFit="1" customWidth="1"/>
    <col min="16" max="16" width="10.33203125" hidden="1" customWidth="1"/>
    <col min="17" max="17" width="8.6640625" hidden="1" customWidth="1"/>
    <col min="18" max="18" width="9.33203125" customWidth="1"/>
    <col min="19" max="19" width="9.83203125" bestFit="1" customWidth="1"/>
    <col min="20" max="20" width="12.5" bestFit="1" customWidth="1"/>
    <col min="21" max="22" width="10.83203125" hidden="1" customWidth="1"/>
    <col min="23" max="23" width="11.83203125" bestFit="1" customWidth="1"/>
    <col min="24" max="24" width="10.1640625" bestFit="1" customWidth="1"/>
    <col min="25" max="25" width="8.5" bestFit="1" customWidth="1"/>
  </cols>
  <sheetData>
    <row r="1" spans="1:25" ht="12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11</v>
      </c>
      <c r="O1" s="1" t="s">
        <v>0</v>
      </c>
      <c r="P1" s="2" t="s">
        <v>1</v>
      </c>
      <c r="Q1" s="3" t="s">
        <v>2</v>
      </c>
      <c r="R1" s="4" t="s">
        <v>3</v>
      </c>
      <c r="S1" s="5" t="s">
        <v>4</v>
      </c>
      <c r="T1" s="5" t="s">
        <v>5</v>
      </c>
      <c r="U1" s="1" t="s">
        <v>6</v>
      </c>
      <c r="V1" s="4" t="s">
        <v>7</v>
      </c>
      <c r="W1" s="6" t="s">
        <v>8</v>
      </c>
      <c r="X1" s="4" t="s">
        <v>9</v>
      </c>
      <c r="Y1" s="4" t="s">
        <v>10</v>
      </c>
    </row>
    <row r="2" spans="1:25" ht="12.75" customHeight="1" x14ac:dyDescent="0.2">
      <c r="A2" s="7"/>
      <c r="B2" s="8">
        <v>44089</v>
      </c>
      <c r="C2" s="9">
        <v>20</v>
      </c>
      <c r="D2" s="10">
        <v>68950</v>
      </c>
      <c r="E2" s="7" t="s">
        <v>26</v>
      </c>
      <c r="F2" s="7" t="s">
        <v>29</v>
      </c>
      <c r="G2" s="7" t="s">
        <v>15</v>
      </c>
      <c r="H2" s="11">
        <v>17.25</v>
      </c>
      <c r="I2" s="12">
        <f t="shared" ref="I2:I9" si="0">H2/100</f>
        <v>0.17249999999999999</v>
      </c>
      <c r="J2" s="10"/>
      <c r="K2" s="10">
        <f>J2*I2*12/10</f>
        <v>0</v>
      </c>
      <c r="O2" s="7"/>
      <c r="P2" s="8">
        <v>44089</v>
      </c>
      <c r="Q2" s="9">
        <v>20</v>
      </c>
      <c r="R2" s="10">
        <v>68950</v>
      </c>
      <c r="S2" s="7" t="s">
        <v>26</v>
      </c>
      <c r="T2" s="7" t="s">
        <v>29</v>
      </c>
      <c r="U2" s="7" t="s">
        <v>15</v>
      </c>
      <c r="V2" s="11">
        <v>17.25</v>
      </c>
      <c r="W2" s="12">
        <f t="shared" ref="W2:W9" si="1">V2/100</f>
        <v>0.17249999999999999</v>
      </c>
      <c r="X2" s="10"/>
      <c r="Y2" s="10">
        <f>X2*W2*12/10</f>
        <v>0</v>
      </c>
    </row>
    <row r="3" spans="1:25" ht="12.75" customHeight="1" x14ac:dyDescent="0.2">
      <c r="A3" s="7"/>
      <c r="B3" s="8">
        <v>44104</v>
      </c>
      <c r="C3" s="9">
        <v>20</v>
      </c>
      <c r="D3" s="10">
        <v>68950</v>
      </c>
      <c r="E3" s="7" t="s">
        <v>26</v>
      </c>
      <c r="F3" s="7" t="s">
        <v>29</v>
      </c>
      <c r="G3" s="7" t="s">
        <v>15</v>
      </c>
      <c r="H3" s="11">
        <v>17.25</v>
      </c>
      <c r="I3" s="12">
        <f t="shared" si="0"/>
        <v>0.17249999999999999</v>
      </c>
      <c r="J3" s="10">
        <f>2106.46*3</f>
        <v>6319.38</v>
      </c>
      <c r="K3" s="10">
        <v>436.04</v>
      </c>
      <c r="O3" s="7"/>
      <c r="P3" s="8">
        <v>44104</v>
      </c>
      <c r="Q3" s="9">
        <v>20</v>
      </c>
      <c r="R3" s="10">
        <v>68950</v>
      </c>
      <c r="S3" s="7" t="s">
        <v>26</v>
      </c>
      <c r="T3" s="7" t="s">
        <v>29</v>
      </c>
      <c r="U3" s="7" t="s">
        <v>15</v>
      </c>
      <c r="V3" s="11">
        <v>17.25</v>
      </c>
      <c r="W3" s="12">
        <f t="shared" si="1"/>
        <v>0.17249999999999999</v>
      </c>
      <c r="X3" s="10">
        <f>2106.46*3</f>
        <v>6319.38</v>
      </c>
      <c r="Y3" s="10">
        <v>436.04</v>
      </c>
    </row>
    <row r="4" spans="1:25" ht="12.75" customHeight="1" x14ac:dyDescent="0.2">
      <c r="A4" s="7"/>
      <c r="B4" s="8">
        <v>44119</v>
      </c>
      <c r="C4" s="9">
        <v>20</v>
      </c>
      <c r="D4" s="10">
        <v>68950</v>
      </c>
      <c r="E4" s="7" t="s">
        <v>26</v>
      </c>
      <c r="F4" s="7" t="s">
        <v>29</v>
      </c>
      <c r="G4" s="7" t="s">
        <v>15</v>
      </c>
      <c r="H4" s="11">
        <v>17.25</v>
      </c>
      <c r="I4" s="12">
        <f t="shared" si="0"/>
        <v>0.17249999999999999</v>
      </c>
      <c r="J4" s="10"/>
      <c r="K4" s="10">
        <f t="shared" ref="K4:K9" si="2">J4*I4*12/10</f>
        <v>0</v>
      </c>
      <c r="O4" s="7"/>
      <c r="P4" s="8">
        <v>44119</v>
      </c>
      <c r="Q4" s="9">
        <v>20</v>
      </c>
      <c r="R4" s="10">
        <v>68950</v>
      </c>
      <c r="S4" s="7" t="s">
        <v>26</v>
      </c>
      <c r="T4" s="7" t="s">
        <v>29</v>
      </c>
      <c r="U4" s="7" t="s">
        <v>15</v>
      </c>
      <c r="V4" s="11">
        <v>17.25</v>
      </c>
      <c r="W4" s="12">
        <f t="shared" si="1"/>
        <v>0.17249999999999999</v>
      </c>
      <c r="X4" s="10"/>
      <c r="Y4" s="10">
        <f t="shared" ref="Y4:Y10" si="3">X4*W4*12/10</f>
        <v>0</v>
      </c>
    </row>
    <row r="5" spans="1:25" ht="12.75" customHeight="1" x14ac:dyDescent="0.2">
      <c r="A5" s="7"/>
      <c r="B5" s="8">
        <v>44134</v>
      </c>
      <c r="C5" s="9">
        <v>20</v>
      </c>
      <c r="D5" s="10">
        <v>68950</v>
      </c>
      <c r="E5" s="7" t="s">
        <v>26</v>
      </c>
      <c r="F5" s="7" t="s">
        <v>29</v>
      </c>
      <c r="G5" s="7" t="s">
        <v>15</v>
      </c>
      <c r="H5" s="11">
        <v>17.25</v>
      </c>
      <c r="I5" s="12">
        <f t="shared" si="0"/>
        <v>0.17249999999999999</v>
      </c>
      <c r="J5" s="10">
        <v>2106.46</v>
      </c>
      <c r="K5" s="10">
        <f t="shared" si="2"/>
        <v>436.03721999999999</v>
      </c>
      <c r="O5" s="7"/>
      <c r="P5" s="8">
        <v>44134</v>
      </c>
      <c r="Q5" s="9">
        <v>20</v>
      </c>
      <c r="R5" s="10">
        <v>68950</v>
      </c>
      <c r="S5" s="7" t="s">
        <v>26</v>
      </c>
      <c r="T5" s="7" t="s">
        <v>29</v>
      </c>
      <c r="U5" s="7" t="s">
        <v>15</v>
      </c>
      <c r="V5" s="11">
        <v>17.25</v>
      </c>
      <c r="W5" s="12">
        <f t="shared" si="1"/>
        <v>0.17249999999999999</v>
      </c>
      <c r="X5" s="10">
        <v>2106.46</v>
      </c>
      <c r="Y5" s="10">
        <f t="shared" si="3"/>
        <v>436.03721999999999</v>
      </c>
    </row>
    <row r="6" spans="1:25" ht="12.75" customHeight="1" x14ac:dyDescent="0.2">
      <c r="A6" s="7"/>
      <c r="B6" s="8">
        <v>44148</v>
      </c>
      <c r="C6" s="9">
        <v>20</v>
      </c>
      <c r="D6" s="10">
        <v>68950</v>
      </c>
      <c r="E6" s="7" t="s">
        <v>26</v>
      </c>
      <c r="F6" s="7" t="s">
        <v>29</v>
      </c>
      <c r="G6" s="7" t="s">
        <v>15</v>
      </c>
      <c r="H6" s="11">
        <v>17.25</v>
      </c>
      <c r="I6" s="12">
        <f t="shared" si="0"/>
        <v>0.17249999999999999</v>
      </c>
      <c r="J6" s="10"/>
      <c r="K6" s="10">
        <f t="shared" si="2"/>
        <v>0</v>
      </c>
      <c r="O6" s="7"/>
      <c r="P6" s="8">
        <v>44148</v>
      </c>
      <c r="Q6" s="9">
        <v>20</v>
      </c>
      <c r="R6" s="10">
        <v>68950</v>
      </c>
      <c r="S6" s="7" t="s">
        <v>26</v>
      </c>
      <c r="T6" s="7" t="s">
        <v>29</v>
      </c>
      <c r="U6" s="7" t="s">
        <v>15</v>
      </c>
      <c r="V6" s="11">
        <v>17.25</v>
      </c>
      <c r="W6" s="12">
        <f t="shared" si="1"/>
        <v>0.17249999999999999</v>
      </c>
      <c r="X6" s="10"/>
      <c r="Y6" s="10">
        <f t="shared" si="3"/>
        <v>0</v>
      </c>
    </row>
    <row r="7" spans="1:25" ht="12.75" customHeight="1" x14ac:dyDescent="0.2">
      <c r="A7" s="7"/>
      <c r="B7" s="8">
        <v>44165</v>
      </c>
      <c r="C7" s="9">
        <v>20</v>
      </c>
      <c r="D7" s="10">
        <v>68950</v>
      </c>
      <c r="E7" s="7" t="s">
        <v>26</v>
      </c>
      <c r="F7" s="7" t="s">
        <v>29</v>
      </c>
      <c r="G7" s="7" t="s">
        <v>15</v>
      </c>
      <c r="H7" s="11">
        <v>17.25</v>
      </c>
      <c r="I7" s="12">
        <f t="shared" si="0"/>
        <v>0.17249999999999999</v>
      </c>
      <c r="J7" s="10">
        <v>2106.46</v>
      </c>
      <c r="K7" s="10">
        <f t="shared" si="2"/>
        <v>436.03721999999999</v>
      </c>
      <c r="O7" s="7"/>
      <c r="P7" s="8">
        <v>44165</v>
      </c>
      <c r="Q7" s="9">
        <v>20</v>
      </c>
      <c r="R7" s="10">
        <v>68950</v>
      </c>
      <c r="S7" s="7" t="s">
        <v>26</v>
      </c>
      <c r="T7" s="7" t="s">
        <v>29</v>
      </c>
      <c r="U7" s="7" t="s">
        <v>15</v>
      </c>
      <c r="V7" s="11">
        <v>17.25</v>
      </c>
      <c r="W7" s="12">
        <f t="shared" si="1"/>
        <v>0.17249999999999999</v>
      </c>
      <c r="X7" s="10">
        <v>2106.46</v>
      </c>
      <c r="Y7" s="10">
        <f t="shared" si="3"/>
        <v>436.03721999999999</v>
      </c>
    </row>
    <row r="8" spans="1:25" ht="12.75" customHeight="1" x14ac:dyDescent="0.2">
      <c r="A8" s="7"/>
      <c r="B8" s="8">
        <v>44180</v>
      </c>
      <c r="C8" s="9">
        <v>20</v>
      </c>
      <c r="D8" s="10">
        <v>68950</v>
      </c>
      <c r="E8" s="7" t="s">
        <v>26</v>
      </c>
      <c r="F8" s="7" t="s">
        <v>29</v>
      </c>
      <c r="G8" s="7" t="s">
        <v>15</v>
      </c>
      <c r="H8" s="11">
        <v>17.25</v>
      </c>
      <c r="I8" s="12">
        <f t="shared" si="0"/>
        <v>0.17249999999999999</v>
      </c>
      <c r="J8" s="10"/>
      <c r="K8" s="10">
        <f t="shared" si="2"/>
        <v>0</v>
      </c>
      <c r="O8" s="7"/>
      <c r="P8" s="8">
        <v>44180</v>
      </c>
      <c r="Q8" s="9">
        <v>20</v>
      </c>
      <c r="R8" s="10">
        <v>68950</v>
      </c>
      <c r="S8" s="7" t="s">
        <v>26</v>
      </c>
      <c r="T8" s="7" t="s">
        <v>29</v>
      </c>
      <c r="U8" s="7" t="s">
        <v>15</v>
      </c>
      <c r="V8" s="11">
        <v>17.25</v>
      </c>
      <c r="W8" s="12">
        <f t="shared" si="1"/>
        <v>0.17249999999999999</v>
      </c>
      <c r="X8" s="10"/>
      <c r="Y8" s="10">
        <f t="shared" si="3"/>
        <v>0</v>
      </c>
    </row>
    <row r="9" spans="1:25" ht="12.75" customHeight="1" x14ac:dyDescent="0.2">
      <c r="A9" s="7"/>
      <c r="B9" s="8">
        <v>44188</v>
      </c>
      <c r="C9" s="9">
        <v>20</v>
      </c>
      <c r="D9" s="10">
        <v>68950</v>
      </c>
      <c r="E9" s="7" t="s">
        <v>26</v>
      </c>
      <c r="F9" s="7" t="s">
        <v>29</v>
      </c>
      <c r="G9" s="7" t="s">
        <v>15</v>
      </c>
      <c r="H9" s="11">
        <v>17.25</v>
      </c>
      <c r="I9" s="12">
        <f t="shared" si="0"/>
        <v>0.17249999999999999</v>
      </c>
      <c r="J9" s="10">
        <v>2106.46</v>
      </c>
      <c r="K9" s="10">
        <f t="shared" si="2"/>
        <v>436.03721999999999</v>
      </c>
      <c r="L9">
        <v>0.5</v>
      </c>
      <c r="O9" s="7"/>
      <c r="P9" s="8">
        <v>44188</v>
      </c>
      <c r="Q9" s="9">
        <v>20</v>
      </c>
      <c r="R9" s="10">
        <v>68950</v>
      </c>
      <c r="S9" s="7" t="s">
        <v>26</v>
      </c>
      <c r="T9" s="7" t="s">
        <v>29</v>
      </c>
      <c r="U9" s="7" t="s">
        <v>15</v>
      </c>
      <c r="V9" s="11">
        <v>17.25</v>
      </c>
      <c r="W9" s="12">
        <f t="shared" si="1"/>
        <v>0.17249999999999999</v>
      </c>
      <c r="X9" s="10">
        <v>2106.46</v>
      </c>
      <c r="Y9" s="10">
        <f t="shared" si="3"/>
        <v>436.03721999999999</v>
      </c>
    </row>
    <row r="10" spans="1:25" ht="12.75" customHeight="1" x14ac:dyDescent="0.2">
      <c r="A10" s="7"/>
      <c r="B10" s="8">
        <v>44211</v>
      </c>
      <c r="C10" s="9">
        <v>20</v>
      </c>
      <c r="D10" s="10">
        <v>68950</v>
      </c>
      <c r="E10" s="7" t="s">
        <v>26</v>
      </c>
      <c r="F10" s="7" t="s">
        <v>14</v>
      </c>
      <c r="G10" s="7" t="s">
        <v>15</v>
      </c>
      <c r="H10" s="11">
        <v>4.4000000000000004</v>
      </c>
      <c r="I10" s="12">
        <f>H10/100</f>
        <v>4.4000000000000004E-2</v>
      </c>
      <c r="J10" s="10"/>
      <c r="K10" s="10">
        <f>D10*I10/20</f>
        <v>151.69</v>
      </c>
      <c r="O10" s="7"/>
      <c r="P10" s="8" t="s">
        <v>32</v>
      </c>
      <c r="Q10" s="9">
        <v>20</v>
      </c>
      <c r="R10" s="10">
        <v>68950</v>
      </c>
      <c r="S10" s="7" t="s">
        <v>26</v>
      </c>
      <c r="T10" s="7" t="s">
        <v>33</v>
      </c>
      <c r="U10" s="7" t="s">
        <v>15</v>
      </c>
      <c r="V10" s="11">
        <v>17.25</v>
      </c>
      <c r="W10" s="12">
        <f>V10/100</f>
        <v>0.17249999999999999</v>
      </c>
      <c r="X10" s="10">
        <f>2014.24*6</f>
        <v>12085.44</v>
      </c>
      <c r="Y10" s="10">
        <f t="shared" si="3"/>
        <v>2501.6860799999995</v>
      </c>
    </row>
    <row r="11" spans="1:25" ht="12.75" customHeight="1" x14ac:dyDescent="0.2">
      <c r="A11" s="7"/>
      <c r="B11" s="8">
        <v>44225</v>
      </c>
      <c r="C11" s="9">
        <v>20</v>
      </c>
      <c r="D11" s="10">
        <v>68950</v>
      </c>
      <c r="E11" s="7" t="s">
        <v>26</v>
      </c>
      <c r="F11" s="7" t="s">
        <v>14</v>
      </c>
      <c r="G11" s="7" t="s">
        <v>15</v>
      </c>
      <c r="H11" s="11">
        <v>4.4000000000000004</v>
      </c>
      <c r="I11" s="12">
        <f t="shared" ref="I11:I33" si="4">H11/100</f>
        <v>4.4000000000000004E-2</v>
      </c>
      <c r="J11" s="10">
        <v>1765.68</v>
      </c>
      <c r="K11" s="10">
        <f t="shared" ref="K11:K12" si="5">D11*I11/20</f>
        <v>151.69</v>
      </c>
      <c r="O11" s="7"/>
      <c r="P11" s="8"/>
      <c r="Q11" s="9"/>
      <c r="R11" s="10"/>
      <c r="S11" s="7"/>
      <c r="T11" s="7"/>
      <c r="U11" s="7"/>
      <c r="V11" s="11"/>
      <c r="W11" s="12"/>
      <c r="X11" s="10"/>
      <c r="Y11" s="10"/>
    </row>
    <row r="12" spans="1:25" ht="12.75" customHeight="1" x14ac:dyDescent="0.2">
      <c r="A12" s="7"/>
      <c r="B12" s="8">
        <v>44239</v>
      </c>
      <c r="C12" s="9">
        <v>20</v>
      </c>
      <c r="D12" s="10">
        <v>68950</v>
      </c>
      <c r="E12" s="7" t="s">
        <v>26</v>
      </c>
      <c r="F12" s="7" t="s">
        <v>14</v>
      </c>
      <c r="G12" s="7" t="s">
        <v>15</v>
      </c>
      <c r="H12" s="11">
        <v>4.4000000000000004</v>
      </c>
      <c r="I12" s="12">
        <f t="shared" si="4"/>
        <v>4.4000000000000004E-2</v>
      </c>
      <c r="J12" s="10">
        <v>1765.68</v>
      </c>
      <c r="K12" s="10">
        <f t="shared" si="5"/>
        <v>151.69</v>
      </c>
      <c r="O12" s="7"/>
      <c r="P12" s="8"/>
      <c r="Q12" s="9"/>
      <c r="R12" s="10"/>
      <c r="S12" s="7"/>
      <c r="T12" s="7"/>
      <c r="U12" s="7"/>
      <c r="V12" s="11"/>
      <c r="W12" s="12"/>
      <c r="X12" s="10"/>
      <c r="Y12" s="10"/>
    </row>
    <row r="13" spans="1:25" ht="12.75" customHeight="1" x14ac:dyDescent="0.2">
      <c r="A13" s="7"/>
      <c r="B13" s="8" t="s">
        <v>17</v>
      </c>
      <c r="C13" s="9">
        <v>20</v>
      </c>
      <c r="D13" s="10">
        <v>68950</v>
      </c>
      <c r="E13" s="7" t="s">
        <v>26</v>
      </c>
      <c r="F13" s="7" t="s">
        <v>14</v>
      </c>
      <c r="G13" s="7" t="s">
        <v>15</v>
      </c>
      <c r="H13" s="11">
        <v>4.4000000000000004</v>
      </c>
      <c r="I13" s="12">
        <f t="shared" si="4"/>
        <v>4.4000000000000004E-2</v>
      </c>
      <c r="J13" s="10">
        <v>7062.72</v>
      </c>
      <c r="K13" s="10">
        <f>D13*I13/20*8</f>
        <v>1213.52</v>
      </c>
      <c r="L13">
        <v>0.5</v>
      </c>
      <c r="O13" s="7"/>
      <c r="P13" s="8"/>
      <c r="Q13" s="9"/>
      <c r="R13" s="10"/>
      <c r="S13" s="7"/>
      <c r="T13" s="7"/>
      <c r="U13" s="7"/>
      <c r="V13" s="11"/>
      <c r="W13" s="12"/>
      <c r="X13" s="10"/>
      <c r="Y13" s="10"/>
    </row>
    <row r="14" spans="1:25" ht="12.75" customHeight="1" x14ac:dyDescent="0.2">
      <c r="A14" s="7"/>
      <c r="B14" s="8">
        <v>44148</v>
      </c>
      <c r="C14" s="9">
        <v>24</v>
      </c>
      <c r="D14" s="10">
        <v>52750</v>
      </c>
      <c r="E14" s="7" t="s">
        <v>26</v>
      </c>
      <c r="F14" s="7" t="s">
        <v>29</v>
      </c>
      <c r="G14" s="7" t="s">
        <v>15</v>
      </c>
      <c r="H14" s="11">
        <v>11.25</v>
      </c>
      <c r="I14" s="12">
        <f t="shared" si="4"/>
        <v>0.1125</v>
      </c>
      <c r="J14" s="10"/>
      <c r="K14" s="10">
        <f>J14*I14*12/12</f>
        <v>0</v>
      </c>
      <c r="O14" s="7"/>
      <c r="P14" s="8">
        <v>44148</v>
      </c>
      <c r="Q14" s="9">
        <v>24</v>
      </c>
      <c r="R14" s="10">
        <v>52750</v>
      </c>
      <c r="S14" s="7" t="s">
        <v>26</v>
      </c>
      <c r="T14" s="7" t="s">
        <v>29</v>
      </c>
      <c r="U14" s="7" t="s">
        <v>15</v>
      </c>
      <c r="V14" s="11">
        <v>11.25</v>
      </c>
      <c r="W14" s="12">
        <f t="shared" ref="W14:W30" si="6">V14/100</f>
        <v>0.1125</v>
      </c>
      <c r="X14" s="10"/>
      <c r="Y14" s="10">
        <f>X14*W14*12/12</f>
        <v>0</v>
      </c>
    </row>
    <row r="15" spans="1:25" ht="12.75" customHeight="1" x14ac:dyDescent="0.2">
      <c r="A15" s="7"/>
      <c r="B15" s="8">
        <v>44165</v>
      </c>
      <c r="C15" s="9">
        <v>24</v>
      </c>
      <c r="D15" s="10">
        <v>52750</v>
      </c>
      <c r="E15" s="7" t="s">
        <v>26</v>
      </c>
      <c r="F15" s="7" t="s">
        <v>29</v>
      </c>
      <c r="G15" s="7" t="s">
        <v>15</v>
      </c>
      <c r="H15" s="11">
        <v>11.25</v>
      </c>
      <c r="I15" s="12">
        <f t="shared" si="4"/>
        <v>0.1125</v>
      </c>
      <c r="J15" s="10">
        <v>2106.46</v>
      </c>
      <c r="K15" s="10">
        <f t="shared" ref="K15:K17" si="7">J15*I15*12/12</f>
        <v>236.97675000000001</v>
      </c>
      <c r="O15" s="7"/>
      <c r="P15" s="8">
        <v>44165</v>
      </c>
      <c r="Q15" s="9">
        <v>24</v>
      </c>
      <c r="R15" s="10">
        <v>52750</v>
      </c>
      <c r="S15" s="7" t="s">
        <v>26</v>
      </c>
      <c r="T15" s="7" t="s">
        <v>29</v>
      </c>
      <c r="U15" s="7" t="s">
        <v>15</v>
      </c>
      <c r="V15" s="11">
        <v>11.25</v>
      </c>
      <c r="W15" s="12">
        <f t="shared" si="6"/>
        <v>0.1125</v>
      </c>
      <c r="X15" s="10">
        <v>2106.46</v>
      </c>
      <c r="Y15" s="10">
        <f t="shared" ref="Y15:Y18" si="8">X15*W15*12/12</f>
        <v>236.97675000000001</v>
      </c>
    </row>
    <row r="16" spans="1:25" ht="12.75" customHeight="1" x14ac:dyDescent="0.2">
      <c r="A16" s="7"/>
      <c r="B16" s="8">
        <v>44180</v>
      </c>
      <c r="C16" s="9">
        <v>24</v>
      </c>
      <c r="D16" s="10">
        <v>52750</v>
      </c>
      <c r="E16" s="7" t="s">
        <v>26</v>
      </c>
      <c r="F16" s="7" t="s">
        <v>29</v>
      </c>
      <c r="G16" s="7" t="s">
        <v>15</v>
      </c>
      <c r="H16" s="11">
        <v>11.25</v>
      </c>
      <c r="I16" s="12">
        <f t="shared" si="4"/>
        <v>0.1125</v>
      </c>
      <c r="J16" s="10"/>
      <c r="K16" s="10">
        <f t="shared" si="7"/>
        <v>0</v>
      </c>
      <c r="O16" s="7"/>
      <c r="P16" s="8">
        <v>44180</v>
      </c>
      <c r="Q16" s="9">
        <v>24</v>
      </c>
      <c r="R16" s="10">
        <v>52750</v>
      </c>
      <c r="S16" s="7" t="s">
        <v>26</v>
      </c>
      <c r="T16" s="7" t="s">
        <v>29</v>
      </c>
      <c r="U16" s="7" t="s">
        <v>15</v>
      </c>
      <c r="V16" s="11">
        <v>11.25</v>
      </c>
      <c r="W16" s="12">
        <f t="shared" si="6"/>
        <v>0.1125</v>
      </c>
      <c r="X16" s="10"/>
      <c r="Y16" s="10">
        <f t="shared" si="8"/>
        <v>0</v>
      </c>
    </row>
    <row r="17" spans="1:25" ht="12.75" customHeight="1" x14ac:dyDescent="0.2">
      <c r="A17" s="7"/>
      <c r="B17" s="8">
        <v>44188</v>
      </c>
      <c r="C17" s="9">
        <v>24</v>
      </c>
      <c r="D17" s="10">
        <v>52750</v>
      </c>
      <c r="E17" s="7" t="s">
        <v>26</v>
      </c>
      <c r="F17" s="7" t="s">
        <v>29</v>
      </c>
      <c r="G17" s="7" t="s">
        <v>15</v>
      </c>
      <c r="H17" s="11">
        <v>11.25</v>
      </c>
      <c r="I17" s="12">
        <f t="shared" si="4"/>
        <v>0.1125</v>
      </c>
      <c r="J17" s="10">
        <v>2106.46</v>
      </c>
      <c r="K17" s="10">
        <f t="shared" si="7"/>
        <v>236.97675000000001</v>
      </c>
      <c r="L17">
        <v>0.17</v>
      </c>
      <c r="O17" s="7"/>
      <c r="P17" s="8">
        <v>44188</v>
      </c>
      <c r="Q17" s="9">
        <v>24</v>
      </c>
      <c r="R17" s="10">
        <v>52750</v>
      </c>
      <c r="S17" s="7" t="s">
        <v>26</v>
      </c>
      <c r="T17" s="7" t="s">
        <v>29</v>
      </c>
      <c r="U17" s="7" t="s">
        <v>15</v>
      </c>
      <c r="V17" s="11">
        <v>11.25</v>
      </c>
      <c r="W17" s="12">
        <f t="shared" si="6"/>
        <v>0.1125</v>
      </c>
      <c r="X17" s="10">
        <v>2106.46</v>
      </c>
      <c r="Y17" s="10">
        <f t="shared" si="8"/>
        <v>236.97675000000001</v>
      </c>
    </row>
    <row r="18" spans="1:25" ht="12.75" customHeight="1" x14ac:dyDescent="0.2">
      <c r="A18" s="7"/>
      <c r="B18" s="8">
        <v>44211</v>
      </c>
      <c r="C18" s="9">
        <v>24</v>
      </c>
      <c r="D18" s="10">
        <v>52750</v>
      </c>
      <c r="E18" s="7" t="s">
        <v>26</v>
      </c>
      <c r="F18" s="7" t="s">
        <v>14</v>
      </c>
      <c r="G18" s="7" t="s">
        <v>15</v>
      </c>
      <c r="H18" s="11">
        <v>3.9</v>
      </c>
      <c r="I18" s="12">
        <f t="shared" si="4"/>
        <v>3.9E-2</v>
      </c>
      <c r="J18" s="10"/>
      <c r="K18" s="10">
        <f>D18*I18/24</f>
        <v>85.71875</v>
      </c>
      <c r="O18" s="7"/>
      <c r="P18" s="8" t="s">
        <v>32</v>
      </c>
      <c r="Q18" s="9">
        <v>24</v>
      </c>
      <c r="R18" s="10">
        <v>52750</v>
      </c>
      <c r="S18" s="7" t="s">
        <v>26</v>
      </c>
      <c r="T18" s="7" t="s">
        <v>33</v>
      </c>
      <c r="U18" s="7" t="s">
        <v>15</v>
      </c>
      <c r="V18" s="11">
        <v>11.25</v>
      </c>
      <c r="W18" s="12">
        <f t="shared" si="6"/>
        <v>0.1125</v>
      </c>
      <c r="X18" s="10">
        <f>2014.24*6</f>
        <v>12085.44</v>
      </c>
      <c r="Y18" s="10">
        <f t="shared" si="8"/>
        <v>1359.6120000000001</v>
      </c>
    </row>
    <row r="19" spans="1:25" ht="12.75" customHeight="1" x14ac:dyDescent="0.2">
      <c r="A19" s="7"/>
      <c r="B19" s="8">
        <v>44225</v>
      </c>
      <c r="C19" s="9">
        <v>24</v>
      </c>
      <c r="D19" s="10">
        <v>52750</v>
      </c>
      <c r="E19" s="7" t="s">
        <v>26</v>
      </c>
      <c r="F19" s="7" t="s">
        <v>14</v>
      </c>
      <c r="G19" s="7" t="s">
        <v>15</v>
      </c>
      <c r="H19" s="11">
        <v>3.9</v>
      </c>
      <c r="I19" s="12">
        <f t="shared" si="4"/>
        <v>3.9E-2</v>
      </c>
      <c r="J19" s="10">
        <v>1765.68</v>
      </c>
      <c r="K19" s="10">
        <f t="shared" ref="K19:K20" si="9">D19*I19/24</f>
        <v>85.71875</v>
      </c>
      <c r="O19" s="7"/>
      <c r="P19" s="8"/>
      <c r="Q19" s="9"/>
      <c r="R19" s="10"/>
      <c r="S19" s="7"/>
      <c r="T19" s="7"/>
      <c r="U19" s="7"/>
      <c r="V19" s="11"/>
      <c r="W19" s="12"/>
      <c r="X19" s="10"/>
      <c r="Y19" s="10"/>
    </row>
    <row r="20" spans="1:25" ht="12.75" customHeight="1" x14ac:dyDescent="0.2">
      <c r="A20" s="7"/>
      <c r="B20" s="8">
        <v>44239</v>
      </c>
      <c r="C20" s="9">
        <v>24</v>
      </c>
      <c r="D20" s="10">
        <v>52750</v>
      </c>
      <c r="E20" s="7" t="s">
        <v>26</v>
      </c>
      <c r="F20" s="7" t="s">
        <v>14</v>
      </c>
      <c r="G20" s="7" t="s">
        <v>15</v>
      </c>
      <c r="H20" s="11">
        <v>3.9</v>
      </c>
      <c r="I20" s="12">
        <f t="shared" si="4"/>
        <v>3.9E-2</v>
      </c>
      <c r="J20" s="10">
        <v>1765.68</v>
      </c>
      <c r="K20" s="10">
        <f t="shared" si="9"/>
        <v>85.71875</v>
      </c>
      <c r="O20" s="7"/>
      <c r="P20" s="8"/>
      <c r="Q20" s="9"/>
      <c r="R20" s="10"/>
      <c r="S20" s="7"/>
      <c r="T20" s="7"/>
      <c r="U20" s="7"/>
      <c r="V20" s="11"/>
      <c r="W20" s="12"/>
      <c r="X20" s="10"/>
      <c r="Y20" s="10"/>
    </row>
    <row r="21" spans="1:25" ht="12.75" customHeight="1" x14ac:dyDescent="0.2">
      <c r="A21" s="7"/>
      <c r="B21" s="8" t="s">
        <v>17</v>
      </c>
      <c r="C21" s="9">
        <v>24</v>
      </c>
      <c r="D21" s="10">
        <v>52750</v>
      </c>
      <c r="E21" s="7" t="s">
        <v>26</v>
      </c>
      <c r="F21" s="7" t="s">
        <v>14</v>
      </c>
      <c r="G21" s="7" t="s">
        <v>15</v>
      </c>
      <c r="H21" s="11">
        <v>3.9</v>
      </c>
      <c r="I21" s="12">
        <f t="shared" si="4"/>
        <v>3.9E-2</v>
      </c>
      <c r="J21" s="10">
        <v>7062.72</v>
      </c>
      <c r="K21" s="10">
        <f>D21*I21/24*8</f>
        <v>685.75</v>
      </c>
      <c r="L21">
        <v>0.5</v>
      </c>
      <c r="O21" s="7"/>
      <c r="P21" s="8"/>
      <c r="Q21" s="9"/>
      <c r="R21" s="10"/>
      <c r="S21" s="7"/>
      <c r="T21" s="7"/>
      <c r="U21" s="7"/>
      <c r="V21" s="11"/>
      <c r="W21" s="12"/>
      <c r="X21" s="10"/>
      <c r="Y21" s="10"/>
    </row>
    <row r="22" spans="1:25" ht="12.75" customHeight="1" x14ac:dyDescent="0.2">
      <c r="A22" s="7"/>
      <c r="B22" s="8">
        <v>44089</v>
      </c>
      <c r="C22" s="9">
        <v>20</v>
      </c>
      <c r="D22" s="10">
        <v>58450</v>
      </c>
      <c r="E22" s="7" t="s">
        <v>26</v>
      </c>
      <c r="F22" s="7" t="s">
        <v>29</v>
      </c>
      <c r="G22" s="7" t="s">
        <v>15</v>
      </c>
      <c r="H22" s="11">
        <v>12.75</v>
      </c>
      <c r="I22" s="12">
        <f t="shared" si="4"/>
        <v>0.1275</v>
      </c>
      <c r="J22" s="10"/>
      <c r="K22" s="10">
        <f>J22*I22*12/10</f>
        <v>0</v>
      </c>
      <c r="O22" s="7"/>
      <c r="P22" s="8">
        <v>44089</v>
      </c>
      <c r="Q22" s="9">
        <v>20</v>
      </c>
      <c r="R22" s="10">
        <v>58450</v>
      </c>
      <c r="S22" s="7" t="s">
        <v>26</v>
      </c>
      <c r="T22" s="7" t="s">
        <v>29</v>
      </c>
      <c r="U22" s="7" t="s">
        <v>15</v>
      </c>
      <c r="V22" s="11">
        <v>12.75</v>
      </c>
      <c r="W22" s="12">
        <f t="shared" si="6"/>
        <v>0.1275</v>
      </c>
      <c r="X22" s="10"/>
      <c r="Y22" s="10">
        <f>X22*W22*12/10</f>
        <v>0</v>
      </c>
    </row>
    <row r="23" spans="1:25" ht="12.75" customHeight="1" x14ac:dyDescent="0.2">
      <c r="A23" s="7"/>
      <c r="B23" s="8">
        <v>44104</v>
      </c>
      <c r="C23" s="9">
        <v>20</v>
      </c>
      <c r="D23" s="10">
        <v>58450</v>
      </c>
      <c r="E23" s="7" t="s">
        <v>26</v>
      </c>
      <c r="F23" s="7" t="s">
        <v>29</v>
      </c>
      <c r="G23" s="7" t="s">
        <v>15</v>
      </c>
      <c r="H23" s="11">
        <v>12.75</v>
      </c>
      <c r="I23" s="12">
        <f t="shared" si="4"/>
        <v>0.1275</v>
      </c>
      <c r="J23" s="10">
        <f>2106.46*3</f>
        <v>6319.38</v>
      </c>
      <c r="K23" s="10">
        <v>322.27999999999997</v>
      </c>
      <c r="O23" s="7"/>
      <c r="P23" s="8">
        <v>44104</v>
      </c>
      <c r="Q23" s="9">
        <v>20</v>
      </c>
      <c r="R23" s="10">
        <v>58450</v>
      </c>
      <c r="S23" s="7" t="s">
        <v>26</v>
      </c>
      <c r="T23" s="7" t="s">
        <v>29</v>
      </c>
      <c r="U23" s="7" t="s">
        <v>15</v>
      </c>
      <c r="V23" s="11">
        <v>12.75</v>
      </c>
      <c r="W23" s="12">
        <f t="shared" si="6"/>
        <v>0.1275</v>
      </c>
      <c r="X23" s="10">
        <f>2106.46*3</f>
        <v>6319.38</v>
      </c>
      <c r="Y23" s="10">
        <v>322.27999999999997</v>
      </c>
    </row>
    <row r="24" spans="1:25" ht="12.75" customHeight="1" x14ac:dyDescent="0.2">
      <c r="A24" s="7"/>
      <c r="B24" s="8">
        <v>44119</v>
      </c>
      <c r="C24" s="9">
        <v>20</v>
      </c>
      <c r="D24" s="10">
        <v>58450</v>
      </c>
      <c r="E24" s="7" t="s">
        <v>26</v>
      </c>
      <c r="F24" s="7" t="s">
        <v>29</v>
      </c>
      <c r="G24" s="7" t="s">
        <v>15</v>
      </c>
      <c r="H24" s="11">
        <v>12.75</v>
      </c>
      <c r="I24" s="12">
        <f t="shared" si="4"/>
        <v>0.1275</v>
      </c>
      <c r="J24" s="10"/>
      <c r="K24" s="10">
        <f t="shared" ref="K24:K29" si="10">J24*I24*12/10</f>
        <v>0</v>
      </c>
      <c r="O24" s="7"/>
      <c r="P24" s="8">
        <v>44119</v>
      </c>
      <c r="Q24" s="9">
        <v>20</v>
      </c>
      <c r="R24" s="10">
        <v>58450</v>
      </c>
      <c r="S24" s="7" t="s">
        <v>26</v>
      </c>
      <c r="T24" s="7" t="s">
        <v>29</v>
      </c>
      <c r="U24" s="7" t="s">
        <v>15</v>
      </c>
      <c r="V24" s="11">
        <v>12.75</v>
      </c>
      <c r="W24" s="12">
        <f t="shared" si="6"/>
        <v>0.1275</v>
      </c>
      <c r="X24" s="10"/>
      <c r="Y24" s="10">
        <f t="shared" ref="Y24:Y30" si="11">X24*W24*12/10</f>
        <v>0</v>
      </c>
    </row>
    <row r="25" spans="1:25" ht="12.75" customHeight="1" x14ac:dyDescent="0.2">
      <c r="A25" s="7"/>
      <c r="B25" s="8">
        <v>44134</v>
      </c>
      <c r="C25" s="9">
        <v>20</v>
      </c>
      <c r="D25" s="10">
        <v>58450</v>
      </c>
      <c r="E25" s="7" t="s">
        <v>26</v>
      </c>
      <c r="F25" s="7" t="s">
        <v>29</v>
      </c>
      <c r="G25" s="7" t="s">
        <v>15</v>
      </c>
      <c r="H25" s="11">
        <v>12.75</v>
      </c>
      <c r="I25" s="12">
        <f t="shared" si="4"/>
        <v>0.1275</v>
      </c>
      <c r="J25" s="10">
        <v>2106.46</v>
      </c>
      <c r="K25" s="10">
        <f t="shared" si="10"/>
        <v>322.28837999999996</v>
      </c>
      <c r="O25" s="7"/>
      <c r="P25" s="8">
        <v>44134</v>
      </c>
      <c r="Q25" s="9">
        <v>20</v>
      </c>
      <c r="R25" s="10">
        <v>58450</v>
      </c>
      <c r="S25" s="7" t="s">
        <v>26</v>
      </c>
      <c r="T25" s="7" t="s">
        <v>29</v>
      </c>
      <c r="U25" s="7" t="s">
        <v>15</v>
      </c>
      <c r="V25" s="11">
        <v>12.75</v>
      </c>
      <c r="W25" s="12">
        <f t="shared" si="6"/>
        <v>0.1275</v>
      </c>
      <c r="X25" s="10">
        <v>2106.46</v>
      </c>
      <c r="Y25" s="10">
        <f t="shared" si="11"/>
        <v>322.28837999999996</v>
      </c>
    </row>
    <row r="26" spans="1:25" ht="12.75" customHeight="1" x14ac:dyDescent="0.2">
      <c r="A26" s="7"/>
      <c r="B26" s="8">
        <v>44148</v>
      </c>
      <c r="C26" s="9">
        <v>20</v>
      </c>
      <c r="D26" s="10">
        <v>58450</v>
      </c>
      <c r="E26" s="7" t="s">
        <v>26</v>
      </c>
      <c r="F26" s="7" t="s">
        <v>29</v>
      </c>
      <c r="G26" s="7" t="s">
        <v>15</v>
      </c>
      <c r="H26" s="11">
        <v>12.75</v>
      </c>
      <c r="I26" s="12">
        <f t="shared" si="4"/>
        <v>0.1275</v>
      </c>
      <c r="J26" s="10"/>
      <c r="K26" s="10">
        <f t="shared" si="10"/>
        <v>0</v>
      </c>
      <c r="O26" s="7"/>
      <c r="P26" s="8">
        <v>44148</v>
      </c>
      <c r="Q26" s="9">
        <v>20</v>
      </c>
      <c r="R26" s="10">
        <v>58450</v>
      </c>
      <c r="S26" s="7" t="s">
        <v>26</v>
      </c>
      <c r="T26" s="7" t="s">
        <v>29</v>
      </c>
      <c r="U26" s="7" t="s">
        <v>15</v>
      </c>
      <c r="V26" s="11">
        <v>12.75</v>
      </c>
      <c r="W26" s="12">
        <f t="shared" si="6"/>
        <v>0.1275</v>
      </c>
      <c r="X26" s="10"/>
      <c r="Y26" s="10">
        <f t="shared" si="11"/>
        <v>0</v>
      </c>
    </row>
    <row r="27" spans="1:25" ht="12.75" customHeight="1" x14ac:dyDescent="0.2">
      <c r="A27" s="7"/>
      <c r="B27" s="8">
        <v>44165</v>
      </c>
      <c r="C27" s="9">
        <v>20</v>
      </c>
      <c r="D27" s="10">
        <v>58450</v>
      </c>
      <c r="E27" s="7" t="s">
        <v>26</v>
      </c>
      <c r="F27" s="7" t="s">
        <v>29</v>
      </c>
      <c r="G27" s="7" t="s">
        <v>15</v>
      </c>
      <c r="H27" s="11">
        <v>12.75</v>
      </c>
      <c r="I27" s="12">
        <f t="shared" si="4"/>
        <v>0.1275</v>
      </c>
      <c r="J27" s="10">
        <v>2106.46</v>
      </c>
      <c r="K27" s="10">
        <f t="shared" si="10"/>
        <v>322.28837999999996</v>
      </c>
      <c r="O27" s="7"/>
      <c r="P27" s="8">
        <v>44165</v>
      </c>
      <c r="Q27" s="9">
        <v>20</v>
      </c>
      <c r="R27" s="10">
        <v>58450</v>
      </c>
      <c r="S27" s="7" t="s">
        <v>26</v>
      </c>
      <c r="T27" s="7" t="s">
        <v>29</v>
      </c>
      <c r="U27" s="7" t="s">
        <v>15</v>
      </c>
      <c r="V27" s="11">
        <v>12.75</v>
      </c>
      <c r="W27" s="12">
        <f t="shared" si="6"/>
        <v>0.1275</v>
      </c>
      <c r="X27" s="10">
        <v>2106.46</v>
      </c>
      <c r="Y27" s="10">
        <f t="shared" si="11"/>
        <v>322.28837999999996</v>
      </c>
    </row>
    <row r="28" spans="1:25" ht="12.75" customHeight="1" x14ac:dyDescent="0.2">
      <c r="A28" s="7"/>
      <c r="B28" s="8">
        <v>44180</v>
      </c>
      <c r="C28" s="9">
        <v>20</v>
      </c>
      <c r="D28" s="10">
        <v>58450</v>
      </c>
      <c r="E28" s="7" t="s">
        <v>26</v>
      </c>
      <c r="F28" s="7" t="s">
        <v>29</v>
      </c>
      <c r="G28" s="7" t="s">
        <v>15</v>
      </c>
      <c r="H28" s="11">
        <v>12.75</v>
      </c>
      <c r="I28" s="12">
        <f t="shared" si="4"/>
        <v>0.1275</v>
      </c>
      <c r="J28" s="10"/>
      <c r="K28" s="10">
        <f t="shared" si="10"/>
        <v>0</v>
      </c>
      <c r="O28" s="7"/>
      <c r="P28" s="8">
        <v>44180</v>
      </c>
      <c r="Q28" s="9">
        <v>20</v>
      </c>
      <c r="R28" s="10">
        <v>58450</v>
      </c>
      <c r="S28" s="7" t="s">
        <v>26</v>
      </c>
      <c r="T28" s="7" t="s">
        <v>29</v>
      </c>
      <c r="U28" s="7" t="s">
        <v>15</v>
      </c>
      <c r="V28" s="11">
        <v>12.75</v>
      </c>
      <c r="W28" s="12">
        <f t="shared" si="6"/>
        <v>0.1275</v>
      </c>
      <c r="X28" s="10"/>
      <c r="Y28" s="10">
        <f t="shared" si="11"/>
        <v>0</v>
      </c>
    </row>
    <row r="29" spans="1:25" ht="12.75" customHeight="1" x14ac:dyDescent="0.2">
      <c r="A29" s="7"/>
      <c r="B29" s="8">
        <v>44188</v>
      </c>
      <c r="C29" s="9">
        <v>20</v>
      </c>
      <c r="D29" s="10">
        <v>58450</v>
      </c>
      <c r="E29" s="7" t="s">
        <v>26</v>
      </c>
      <c r="F29" s="7" t="s">
        <v>29</v>
      </c>
      <c r="G29" s="7" t="s">
        <v>15</v>
      </c>
      <c r="H29" s="11">
        <v>12.75</v>
      </c>
      <c r="I29" s="12">
        <f t="shared" si="4"/>
        <v>0.1275</v>
      </c>
      <c r="J29" s="10">
        <v>2106.46</v>
      </c>
      <c r="K29" s="10">
        <f t="shared" si="10"/>
        <v>322.28837999999996</v>
      </c>
      <c r="L29">
        <v>0.5</v>
      </c>
      <c r="O29" s="7"/>
      <c r="P29" s="8">
        <v>44188</v>
      </c>
      <c r="Q29" s="9">
        <v>20</v>
      </c>
      <c r="R29" s="10">
        <v>58450</v>
      </c>
      <c r="S29" s="7" t="s">
        <v>26</v>
      </c>
      <c r="T29" s="7" t="s">
        <v>29</v>
      </c>
      <c r="U29" s="7" t="s">
        <v>15</v>
      </c>
      <c r="V29" s="11">
        <v>12.75</v>
      </c>
      <c r="W29" s="12">
        <f t="shared" si="6"/>
        <v>0.1275</v>
      </c>
      <c r="X29" s="10">
        <v>2106.46</v>
      </c>
      <c r="Y29" s="10">
        <f t="shared" si="11"/>
        <v>322.28837999999996</v>
      </c>
    </row>
    <row r="30" spans="1:25" ht="12.75" customHeight="1" x14ac:dyDescent="0.2">
      <c r="A30" s="7"/>
      <c r="B30" s="8">
        <v>44211</v>
      </c>
      <c r="C30" s="9">
        <v>20</v>
      </c>
      <c r="D30" s="10">
        <v>58450</v>
      </c>
      <c r="E30" s="7" t="s">
        <v>26</v>
      </c>
      <c r="F30" s="7" t="s">
        <v>14</v>
      </c>
      <c r="G30" s="7" t="s">
        <v>15</v>
      </c>
      <c r="H30" s="11">
        <v>3.9</v>
      </c>
      <c r="I30" s="12">
        <f t="shared" si="4"/>
        <v>3.9E-2</v>
      </c>
      <c r="J30" s="10"/>
      <c r="K30" s="10">
        <f>D30*I30/20</f>
        <v>113.97750000000001</v>
      </c>
      <c r="O30" s="7"/>
      <c r="P30" s="8" t="s">
        <v>32</v>
      </c>
      <c r="Q30" s="9">
        <v>20</v>
      </c>
      <c r="R30" s="10">
        <v>58450</v>
      </c>
      <c r="S30" s="7" t="s">
        <v>26</v>
      </c>
      <c r="T30" s="7" t="s">
        <v>33</v>
      </c>
      <c r="U30" s="7" t="s">
        <v>15</v>
      </c>
      <c r="V30" s="11">
        <v>12.75</v>
      </c>
      <c r="W30" s="12">
        <f t="shared" si="6"/>
        <v>0.1275</v>
      </c>
      <c r="X30" s="10">
        <f>2014.24*6</f>
        <v>12085.44</v>
      </c>
      <c r="Y30" s="10">
        <f t="shared" si="11"/>
        <v>1849.07232</v>
      </c>
    </row>
    <row r="31" spans="1:25" ht="12.75" customHeight="1" x14ac:dyDescent="0.2">
      <c r="A31" s="7"/>
      <c r="B31" s="8">
        <v>44225</v>
      </c>
      <c r="C31" s="9">
        <v>20</v>
      </c>
      <c r="D31" s="10">
        <v>58450</v>
      </c>
      <c r="E31" s="7" t="s">
        <v>26</v>
      </c>
      <c r="F31" s="7" t="s">
        <v>14</v>
      </c>
      <c r="G31" s="7" t="s">
        <v>15</v>
      </c>
      <c r="H31" s="11">
        <v>3.9</v>
      </c>
      <c r="I31" s="12">
        <f t="shared" si="4"/>
        <v>3.9E-2</v>
      </c>
      <c r="J31" s="10">
        <v>1765.68</v>
      </c>
      <c r="K31" s="10">
        <f t="shared" ref="K31:K32" si="12">D31*I31/20</f>
        <v>113.97750000000001</v>
      </c>
      <c r="O31" s="7"/>
      <c r="P31" s="8"/>
      <c r="Q31" s="9"/>
      <c r="R31" s="10"/>
      <c r="S31" s="7"/>
      <c r="T31" s="7"/>
      <c r="U31" s="7"/>
      <c r="V31" s="11"/>
      <c r="W31" s="12"/>
      <c r="X31" s="10"/>
      <c r="Y31" s="10"/>
    </row>
    <row r="32" spans="1:25" ht="12.75" customHeight="1" x14ac:dyDescent="0.2">
      <c r="A32" s="7"/>
      <c r="B32" s="8">
        <v>44239</v>
      </c>
      <c r="C32" s="9">
        <v>20</v>
      </c>
      <c r="D32" s="10">
        <v>58450</v>
      </c>
      <c r="E32" s="7" t="s">
        <v>26</v>
      </c>
      <c r="F32" s="7" t="s">
        <v>14</v>
      </c>
      <c r="G32" s="7" t="s">
        <v>15</v>
      </c>
      <c r="H32" s="11">
        <v>3.9</v>
      </c>
      <c r="I32" s="12">
        <f t="shared" si="4"/>
        <v>3.9E-2</v>
      </c>
      <c r="J32" s="10">
        <v>1765.68</v>
      </c>
      <c r="K32" s="10">
        <f t="shared" si="12"/>
        <v>113.97750000000001</v>
      </c>
      <c r="O32" s="7"/>
      <c r="P32" s="8"/>
      <c r="Q32" s="9"/>
      <c r="R32" s="10"/>
      <c r="S32" s="7"/>
      <c r="T32" s="7"/>
      <c r="U32" s="7"/>
      <c r="V32" s="11"/>
      <c r="W32" s="12"/>
      <c r="X32" s="10"/>
      <c r="Y32" s="10"/>
    </row>
    <row r="33" spans="1:25" ht="12.75" customHeight="1" x14ac:dyDescent="0.2">
      <c r="A33" s="7"/>
      <c r="B33" s="8" t="s">
        <v>17</v>
      </c>
      <c r="C33" s="9">
        <v>20</v>
      </c>
      <c r="D33" s="10">
        <v>58450</v>
      </c>
      <c r="E33" s="7" t="s">
        <v>26</v>
      </c>
      <c r="F33" s="7" t="s">
        <v>14</v>
      </c>
      <c r="G33" s="7" t="s">
        <v>15</v>
      </c>
      <c r="H33" s="11">
        <v>3.9</v>
      </c>
      <c r="I33" s="12">
        <f t="shared" si="4"/>
        <v>3.9E-2</v>
      </c>
      <c r="J33" s="10">
        <v>7062.72</v>
      </c>
      <c r="K33" s="10">
        <f>D33*I33/20*8</f>
        <v>911.82</v>
      </c>
      <c r="L33">
        <v>0.5</v>
      </c>
      <c r="O33" s="7"/>
      <c r="P33" s="8"/>
      <c r="Q33" s="9"/>
      <c r="R33" s="10"/>
      <c r="S33" s="7"/>
      <c r="T33" s="7"/>
      <c r="U33" s="7"/>
      <c r="V33" s="11"/>
      <c r="W33" s="12"/>
      <c r="X33" s="10"/>
      <c r="Y33" s="10"/>
    </row>
    <row r="35" spans="1:25" ht="12.75" customHeight="1" x14ac:dyDescent="0.2">
      <c r="J35" s="37"/>
      <c r="K35" s="37"/>
      <c r="X35" s="37"/>
      <c r="Y35" s="37"/>
    </row>
    <row r="36" spans="1:25" ht="12.75" customHeight="1" thickBot="1" x14ac:dyDescent="0.25">
      <c r="J36" s="38"/>
      <c r="K36" s="38"/>
      <c r="X36" s="38"/>
      <c r="Y36" s="38"/>
    </row>
    <row r="37" spans="1:25" ht="12.75" customHeight="1" thickTop="1" x14ac:dyDescent="0.2">
      <c r="J37" s="40">
        <f>SUM(J2:J33)</f>
        <v>61272.679999999993</v>
      </c>
      <c r="K37" s="40">
        <f>SUM(K2:K33)</f>
        <v>7372.4990499999985</v>
      </c>
      <c r="X37" s="40">
        <f>SUM(X2:X33)</f>
        <v>65746.759999999995</v>
      </c>
      <c r="Y37" s="40">
        <f>SUM(Y2:Y33)</f>
        <v>9217.6206999999977</v>
      </c>
    </row>
    <row r="38" spans="1:25" ht="12.75" customHeight="1" x14ac:dyDescent="0.2">
      <c r="J38" s="37"/>
      <c r="K38" s="37"/>
      <c r="X38" s="37"/>
      <c r="Y38" s="37"/>
    </row>
    <row r="39" spans="1:25" ht="12.75" customHeight="1" x14ac:dyDescent="0.2">
      <c r="J39" s="37"/>
      <c r="K39" s="37"/>
      <c r="X39" s="37"/>
      <c r="Y39" s="37"/>
    </row>
    <row r="40" spans="1:25" ht="12.75" customHeight="1" x14ac:dyDescent="0.2">
      <c r="J40" s="37"/>
      <c r="K40" s="39">
        <f>J37-K37</f>
        <v>53900.180949999994</v>
      </c>
      <c r="X40" s="37"/>
      <c r="Y40" s="39">
        <f>X37-Y37</f>
        <v>56529.139299999995</v>
      </c>
    </row>
    <row r="41" spans="1:25" ht="12.75" customHeight="1" x14ac:dyDescent="0.2">
      <c r="J41" s="37"/>
      <c r="K41" s="37"/>
    </row>
    <row r="44" spans="1:25" ht="12.75" customHeight="1" x14ac:dyDescent="0.2">
      <c r="R44" s="42">
        <f>Y40-K40</f>
        <v>2628.9583500000008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9618-7810-461F-A243-1757EE0D0052}">
  <dimension ref="A1:Y38"/>
  <sheetViews>
    <sheetView workbookViewId="0">
      <selection activeCell="O2" sqref="O2:O42"/>
    </sheetView>
  </sheetViews>
  <sheetFormatPr baseColWidth="10" defaultColWidth="8.83203125" defaultRowHeight="12.75" customHeight="1" x14ac:dyDescent="0.2"/>
  <cols>
    <col min="1" max="1" width="20.5" bestFit="1" customWidth="1"/>
    <col min="2" max="2" width="12.5" hidden="1" customWidth="1"/>
    <col min="3" max="3" width="8.6640625" hidden="1" customWidth="1"/>
    <col min="4" max="4" width="8.6640625" bestFit="1" customWidth="1"/>
    <col min="5" max="5" width="9.83203125" bestFit="1" customWidth="1"/>
    <col min="6" max="6" width="12.5" bestFit="1" customWidth="1"/>
    <col min="7" max="8" width="10.83203125" hidden="1" customWidth="1"/>
    <col min="9" max="9" width="11.83203125" bestFit="1" customWidth="1"/>
    <col min="10" max="10" width="10.1640625" bestFit="1" customWidth="1"/>
    <col min="11" max="11" width="15" bestFit="1" customWidth="1"/>
    <col min="12" max="12" width="3.83203125" style="14" bestFit="1" customWidth="1"/>
    <col min="15" max="15" width="20.5" bestFit="1" customWidth="1"/>
    <col min="16" max="16" width="10.33203125" hidden="1" customWidth="1"/>
    <col min="17" max="17" width="0" hidden="1" customWidth="1"/>
    <col min="20" max="20" width="12.5" bestFit="1" customWidth="1"/>
    <col min="21" max="21" width="10.83203125" hidden="1" customWidth="1"/>
    <col min="22" max="22" width="0" hidden="1" customWidth="1"/>
    <col min="23" max="23" width="11.83203125" bestFit="1" customWidth="1"/>
    <col min="24" max="24" width="10.1640625" bestFit="1" customWidth="1"/>
  </cols>
  <sheetData>
    <row r="1" spans="1:25" ht="12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11</v>
      </c>
      <c r="O1" s="1" t="s">
        <v>0</v>
      </c>
      <c r="P1" s="2" t="s">
        <v>1</v>
      </c>
      <c r="Q1" s="3" t="s">
        <v>2</v>
      </c>
      <c r="R1" s="4" t="s">
        <v>3</v>
      </c>
      <c r="S1" s="5" t="s">
        <v>4</v>
      </c>
      <c r="T1" s="5" t="s">
        <v>5</v>
      </c>
      <c r="U1" s="1" t="s">
        <v>6</v>
      </c>
      <c r="V1" s="4" t="s">
        <v>7</v>
      </c>
      <c r="W1" s="6" t="s">
        <v>8</v>
      </c>
      <c r="X1" s="4" t="s">
        <v>9</v>
      </c>
      <c r="Y1" s="4" t="s">
        <v>10</v>
      </c>
    </row>
    <row r="2" spans="1:25" ht="15" x14ac:dyDescent="0.2">
      <c r="A2" s="7"/>
      <c r="B2" s="8">
        <v>44089</v>
      </c>
      <c r="C2" s="9">
        <v>20</v>
      </c>
      <c r="D2" s="10">
        <v>62450</v>
      </c>
      <c r="E2" s="7" t="s">
        <v>27</v>
      </c>
      <c r="F2" s="7" t="s">
        <v>30</v>
      </c>
      <c r="G2" s="7" t="s">
        <v>15</v>
      </c>
      <c r="H2" s="11">
        <v>12.75</v>
      </c>
      <c r="I2" s="12">
        <f t="shared" ref="I2:I9" si="0">H2/100</f>
        <v>0.1275</v>
      </c>
      <c r="J2" s="10"/>
      <c r="K2" s="10">
        <f>J2*I2*12/10</f>
        <v>0</v>
      </c>
      <c r="O2" s="7"/>
      <c r="P2" s="8">
        <v>44089</v>
      </c>
      <c r="Q2" s="9">
        <v>20</v>
      </c>
      <c r="R2" s="10">
        <v>62450</v>
      </c>
      <c r="S2" s="7" t="s">
        <v>27</v>
      </c>
      <c r="T2" s="7" t="s">
        <v>30</v>
      </c>
      <c r="U2" s="7" t="s">
        <v>15</v>
      </c>
      <c r="V2" s="11">
        <v>12.75</v>
      </c>
      <c r="W2" s="12">
        <f t="shared" ref="W2:W9" si="1">V2/100</f>
        <v>0.1275</v>
      </c>
      <c r="X2" s="10"/>
      <c r="Y2" s="10">
        <f>X2*W2*12/10</f>
        <v>0</v>
      </c>
    </row>
    <row r="3" spans="1:25" ht="15" x14ac:dyDescent="0.2">
      <c r="A3" s="7"/>
      <c r="B3" s="8">
        <v>44104</v>
      </c>
      <c r="C3" s="9">
        <v>20</v>
      </c>
      <c r="D3" s="10">
        <v>62450</v>
      </c>
      <c r="E3" s="7" t="s">
        <v>27</v>
      </c>
      <c r="F3" s="7" t="s">
        <v>30</v>
      </c>
      <c r="G3" s="7" t="s">
        <v>15</v>
      </c>
      <c r="H3" s="11">
        <v>12.75</v>
      </c>
      <c r="I3" s="12">
        <f t="shared" si="0"/>
        <v>0.1275</v>
      </c>
      <c r="J3" s="10">
        <f>2867.55</f>
        <v>2867.55</v>
      </c>
      <c r="K3" s="10">
        <f t="shared" ref="K3:K9" si="2">J3*I3*12/10</f>
        <v>438.73515000000009</v>
      </c>
      <c r="O3" s="7"/>
      <c r="P3" s="8">
        <v>44104</v>
      </c>
      <c r="Q3" s="9">
        <v>20</v>
      </c>
      <c r="R3" s="10">
        <v>62450</v>
      </c>
      <c r="S3" s="7" t="s">
        <v>27</v>
      </c>
      <c r="T3" s="7" t="s">
        <v>30</v>
      </c>
      <c r="U3" s="7" t="s">
        <v>15</v>
      </c>
      <c r="V3" s="11">
        <v>12.75</v>
      </c>
      <c r="W3" s="12">
        <f t="shared" si="1"/>
        <v>0.1275</v>
      </c>
      <c r="X3" s="10">
        <f>2867.55</f>
        <v>2867.55</v>
      </c>
      <c r="Y3" s="10">
        <f t="shared" ref="Y3:Y9" si="3">X3*W3*12/10</f>
        <v>438.73515000000009</v>
      </c>
    </row>
    <row r="4" spans="1:25" ht="15" x14ac:dyDescent="0.2">
      <c r="A4" s="7"/>
      <c r="B4" s="8">
        <v>44119</v>
      </c>
      <c r="C4" s="9">
        <v>20</v>
      </c>
      <c r="D4" s="10">
        <v>62450</v>
      </c>
      <c r="E4" s="7" t="s">
        <v>27</v>
      </c>
      <c r="F4" s="7" t="s">
        <v>30</v>
      </c>
      <c r="G4" s="7" t="s">
        <v>15</v>
      </c>
      <c r="H4" s="11">
        <v>12.75</v>
      </c>
      <c r="I4" s="12">
        <f t="shared" si="0"/>
        <v>0.1275</v>
      </c>
      <c r="J4" s="10"/>
      <c r="K4" s="10">
        <f t="shared" si="2"/>
        <v>0</v>
      </c>
      <c r="O4" s="7"/>
      <c r="P4" s="8">
        <v>44119</v>
      </c>
      <c r="Q4" s="9">
        <v>20</v>
      </c>
      <c r="R4" s="10">
        <v>62450</v>
      </c>
      <c r="S4" s="7" t="s">
        <v>27</v>
      </c>
      <c r="T4" s="7" t="s">
        <v>30</v>
      </c>
      <c r="U4" s="7" t="s">
        <v>15</v>
      </c>
      <c r="V4" s="11">
        <v>12.75</v>
      </c>
      <c r="W4" s="12">
        <f t="shared" si="1"/>
        <v>0.1275</v>
      </c>
      <c r="X4" s="10"/>
      <c r="Y4" s="10">
        <f t="shared" si="3"/>
        <v>0</v>
      </c>
    </row>
    <row r="5" spans="1:25" ht="15" x14ac:dyDescent="0.2">
      <c r="A5" s="7"/>
      <c r="B5" s="8">
        <v>44134</v>
      </c>
      <c r="C5" s="9">
        <v>20</v>
      </c>
      <c r="D5" s="10">
        <v>62450</v>
      </c>
      <c r="E5" s="7" t="s">
        <v>27</v>
      </c>
      <c r="F5" s="7" t="s">
        <v>30</v>
      </c>
      <c r="G5" s="7" t="s">
        <v>15</v>
      </c>
      <c r="H5" s="11">
        <v>12.75</v>
      </c>
      <c r="I5" s="12">
        <f t="shared" si="0"/>
        <v>0.1275</v>
      </c>
      <c r="J5" s="10">
        <v>2867.55</v>
      </c>
      <c r="K5" s="10">
        <f t="shared" si="2"/>
        <v>438.73515000000009</v>
      </c>
      <c r="O5" s="7"/>
      <c r="P5" s="8">
        <v>44134</v>
      </c>
      <c r="Q5" s="9">
        <v>20</v>
      </c>
      <c r="R5" s="10">
        <v>62450</v>
      </c>
      <c r="S5" s="7" t="s">
        <v>27</v>
      </c>
      <c r="T5" s="7" t="s">
        <v>30</v>
      </c>
      <c r="U5" s="7" t="s">
        <v>15</v>
      </c>
      <c r="V5" s="11">
        <v>12.75</v>
      </c>
      <c r="W5" s="12">
        <f t="shared" si="1"/>
        <v>0.1275</v>
      </c>
      <c r="X5" s="10">
        <v>2867.55</v>
      </c>
      <c r="Y5" s="10">
        <f t="shared" si="3"/>
        <v>438.73515000000009</v>
      </c>
    </row>
    <row r="6" spans="1:25" ht="15" x14ac:dyDescent="0.2">
      <c r="A6" s="7"/>
      <c r="B6" s="8">
        <v>44148</v>
      </c>
      <c r="C6" s="9">
        <v>20</v>
      </c>
      <c r="D6" s="10">
        <v>62450</v>
      </c>
      <c r="E6" s="7" t="s">
        <v>27</v>
      </c>
      <c r="F6" s="7" t="s">
        <v>30</v>
      </c>
      <c r="G6" s="7" t="s">
        <v>15</v>
      </c>
      <c r="H6" s="11">
        <v>12.75</v>
      </c>
      <c r="I6" s="12">
        <f t="shared" si="0"/>
        <v>0.1275</v>
      </c>
      <c r="J6" s="10"/>
      <c r="K6" s="10">
        <f t="shared" si="2"/>
        <v>0</v>
      </c>
      <c r="O6" s="7"/>
      <c r="P6" s="8">
        <v>44148</v>
      </c>
      <c r="Q6" s="9">
        <v>20</v>
      </c>
      <c r="R6" s="10">
        <v>62450</v>
      </c>
      <c r="S6" s="7" t="s">
        <v>27</v>
      </c>
      <c r="T6" s="7" t="s">
        <v>30</v>
      </c>
      <c r="U6" s="7" t="s">
        <v>15</v>
      </c>
      <c r="V6" s="11">
        <v>12.75</v>
      </c>
      <c r="W6" s="12">
        <f t="shared" si="1"/>
        <v>0.1275</v>
      </c>
      <c r="X6" s="10"/>
      <c r="Y6" s="10">
        <f t="shared" si="3"/>
        <v>0</v>
      </c>
    </row>
    <row r="7" spans="1:25" ht="15" x14ac:dyDescent="0.2">
      <c r="A7" s="7"/>
      <c r="B7" s="8">
        <v>44165</v>
      </c>
      <c r="C7" s="9">
        <v>20</v>
      </c>
      <c r="D7" s="10">
        <v>62450</v>
      </c>
      <c r="E7" s="7" t="s">
        <v>27</v>
      </c>
      <c r="F7" s="7" t="s">
        <v>30</v>
      </c>
      <c r="G7" s="7" t="s">
        <v>15</v>
      </c>
      <c r="H7" s="11">
        <v>12.75</v>
      </c>
      <c r="I7" s="12">
        <f t="shared" si="0"/>
        <v>0.1275</v>
      </c>
      <c r="J7" s="10">
        <v>2867.55</v>
      </c>
      <c r="K7" s="10">
        <f t="shared" si="2"/>
        <v>438.73515000000009</v>
      </c>
      <c r="O7" s="7"/>
      <c r="P7" s="8">
        <v>44165</v>
      </c>
      <c r="Q7" s="9">
        <v>20</v>
      </c>
      <c r="R7" s="10">
        <v>62450</v>
      </c>
      <c r="S7" s="7" t="s">
        <v>27</v>
      </c>
      <c r="T7" s="7" t="s">
        <v>30</v>
      </c>
      <c r="U7" s="7" t="s">
        <v>15</v>
      </c>
      <c r="V7" s="11">
        <v>12.75</v>
      </c>
      <c r="W7" s="12">
        <f t="shared" si="1"/>
        <v>0.1275</v>
      </c>
      <c r="X7" s="10">
        <v>2867.55</v>
      </c>
      <c r="Y7" s="10">
        <f t="shared" si="3"/>
        <v>438.73515000000009</v>
      </c>
    </row>
    <row r="8" spans="1:25" ht="15" x14ac:dyDescent="0.2">
      <c r="A8" s="7"/>
      <c r="B8" s="8">
        <v>44180</v>
      </c>
      <c r="C8" s="9">
        <v>20</v>
      </c>
      <c r="D8" s="10">
        <v>62450</v>
      </c>
      <c r="E8" s="7" t="s">
        <v>27</v>
      </c>
      <c r="F8" s="7" t="s">
        <v>30</v>
      </c>
      <c r="G8" s="7" t="s">
        <v>15</v>
      </c>
      <c r="H8" s="11">
        <v>12.75</v>
      </c>
      <c r="I8" s="12">
        <f t="shared" si="0"/>
        <v>0.1275</v>
      </c>
      <c r="J8" s="10"/>
      <c r="K8" s="10">
        <f t="shared" si="2"/>
        <v>0</v>
      </c>
      <c r="O8" s="7"/>
      <c r="P8" s="8">
        <v>44180</v>
      </c>
      <c r="Q8" s="9">
        <v>20</v>
      </c>
      <c r="R8" s="10">
        <v>62450</v>
      </c>
      <c r="S8" s="7" t="s">
        <v>27</v>
      </c>
      <c r="T8" s="7" t="s">
        <v>30</v>
      </c>
      <c r="U8" s="7" t="s">
        <v>15</v>
      </c>
      <c r="V8" s="11">
        <v>12.75</v>
      </c>
      <c r="W8" s="12">
        <f t="shared" si="1"/>
        <v>0.1275</v>
      </c>
      <c r="X8" s="10"/>
      <c r="Y8" s="10">
        <f t="shared" si="3"/>
        <v>0</v>
      </c>
    </row>
    <row r="9" spans="1:25" ht="15" x14ac:dyDescent="0.2">
      <c r="A9" s="7"/>
      <c r="B9" s="8">
        <v>44188</v>
      </c>
      <c r="C9" s="9">
        <v>20</v>
      </c>
      <c r="D9" s="10">
        <v>62450</v>
      </c>
      <c r="E9" s="7" t="s">
        <v>27</v>
      </c>
      <c r="F9" s="7" t="s">
        <v>30</v>
      </c>
      <c r="G9" s="7" t="s">
        <v>15</v>
      </c>
      <c r="H9" s="11">
        <v>12.75</v>
      </c>
      <c r="I9" s="12">
        <f t="shared" si="0"/>
        <v>0.1275</v>
      </c>
      <c r="J9" s="10">
        <v>2867.55</v>
      </c>
      <c r="K9" s="10">
        <f t="shared" si="2"/>
        <v>438.73515000000009</v>
      </c>
      <c r="L9" s="14">
        <v>0.5</v>
      </c>
      <c r="O9" s="7"/>
      <c r="P9" s="8">
        <v>44188</v>
      </c>
      <c r="Q9" s="9">
        <v>20</v>
      </c>
      <c r="R9" s="10">
        <v>62450</v>
      </c>
      <c r="S9" s="7" t="s">
        <v>27</v>
      </c>
      <c r="T9" s="7" t="s">
        <v>30</v>
      </c>
      <c r="U9" s="7" t="s">
        <v>15</v>
      </c>
      <c r="V9" s="11">
        <v>12.75</v>
      </c>
      <c r="W9" s="12">
        <f t="shared" si="1"/>
        <v>0.1275</v>
      </c>
      <c r="X9" s="10">
        <v>2867.55</v>
      </c>
      <c r="Y9" s="10">
        <f t="shared" si="3"/>
        <v>438.73515000000009</v>
      </c>
    </row>
    <row r="10" spans="1:25" ht="12.75" customHeight="1" x14ac:dyDescent="0.2">
      <c r="A10" s="7"/>
      <c r="B10" s="8">
        <v>44211</v>
      </c>
      <c r="C10" s="9">
        <v>20</v>
      </c>
      <c r="D10" s="10">
        <v>62450</v>
      </c>
      <c r="E10" s="7" t="s">
        <v>27</v>
      </c>
      <c r="F10" s="7" t="s">
        <v>14</v>
      </c>
      <c r="G10" s="7" t="s">
        <v>15</v>
      </c>
      <c r="H10" s="11">
        <v>5</v>
      </c>
      <c r="I10" s="12">
        <f>H10/100</f>
        <v>0.05</v>
      </c>
      <c r="J10" s="10"/>
      <c r="K10" s="10">
        <f>D10*I10/20</f>
        <v>156.125</v>
      </c>
      <c r="O10" s="7"/>
      <c r="P10" s="8">
        <v>44211</v>
      </c>
      <c r="Q10" s="9">
        <v>20</v>
      </c>
      <c r="R10" s="10">
        <v>62450</v>
      </c>
      <c r="S10" s="7" t="s">
        <v>27</v>
      </c>
      <c r="T10" s="7" t="s">
        <v>34</v>
      </c>
      <c r="U10" s="7" t="s">
        <v>15</v>
      </c>
      <c r="V10" s="11">
        <v>12.75</v>
      </c>
      <c r="W10" s="12">
        <f>V10/100</f>
        <v>0.1275</v>
      </c>
      <c r="X10" s="10">
        <f>2742.01*6</f>
        <v>16452.060000000001</v>
      </c>
      <c r="Y10" s="10">
        <f>X10*W10*12/10</f>
        <v>2517.16518</v>
      </c>
    </row>
    <row r="11" spans="1:25" ht="12.75" customHeight="1" x14ac:dyDescent="0.2">
      <c r="A11" s="7"/>
      <c r="B11" s="8">
        <v>44225</v>
      </c>
      <c r="C11" s="9">
        <v>20</v>
      </c>
      <c r="D11" s="10">
        <v>62450</v>
      </c>
      <c r="E11" s="7" t="s">
        <v>27</v>
      </c>
      <c r="F11" s="7" t="s">
        <v>14</v>
      </c>
      <c r="G11" s="7" t="s">
        <v>15</v>
      </c>
      <c r="H11" s="11">
        <v>5</v>
      </c>
      <c r="I11" s="12">
        <f t="shared" ref="I11:I29" si="4">H11/100</f>
        <v>0.05</v>
      </c>
      <c r="J11" s="10">
        <v>2524.92</v>
      </c>
      <c r="K11" s="10">
        <f t="shared" ref="K11:K12" si="5">D11*I11/20</f>
        <v>156.125</v>
      </c>
      <c r="O11" s="7"/>
      <c r="P11" s="8"/>
      <c r="Q11" s="9"/>
      <c r="R11" s="10"/>
      <c r="S11" s="7"/>
      <c r="T11" s="7"/>
      <c r="U11" s="7"/>
      <c r="V11" s="11"/>
      <c r="W11" s="12"/>
      <c r="X11" s="10"/>
      <c r="Y11" s="10"/>
    </row>
    <row r="12" spans="1:25" ht="12.75" customHeight="1" x14ac:dyDescent="0.2">
      <c r="A12" s="7"/>
      <c r="B12" s="8">
        <v>44239</v>
      </c>
      <c r="C12" s="9">
        <v>20</v>
      </c>
      <c r="D12" s="10">
        <v>62450</v>
      </c>
      <c r="E12" s="7" t="s">
        <v>27</v>
      </c>
      <c r="F12" s="7" t="s">
        <v>14</v>
      </c>
      <c r="G12" s="7" t="s">
        <v>15</v>
      </c>
      <c r="H12" s="11">
        <v>5</v>
      </c>
      <c r="I12" s="12">
        <f t="shared" si="4"/>
        <v>0.05</v>
      </c>
      <c r="J12" s="10">
        <v>2524.92</v>
      </c>
      <c r="K12" s="10">
        <f t="shared" si="5"/>
        <v>156.125</v>
      </c>
      <c r="O12" s="7"/>
      <c r="P12" s="8"/>
      <c r="Q12" s="9"/>
      <c r="R12" s="10"/>
      <c r="S12" s="7"/>
      <c r="T12" s="7"/>
      <c r="U12" s="7"/>
      <c r="V12" s="11"/>
      <c r="W12" s="12"/>
      <c r="X12" s="10"/>
      <c r="Y12" s="10"/>
    </row>
    <row r="13" spans="1:25" ht="12.75" customHeight="1" x14ac:dyDescent="0.2">
      <c r="A13" s="7"/>
      <c r="B13" s="8" t="s">
        <v>17</v>
      </c>
      <c r="C13" s="9">
        <v>20</v>
      </c>
      <c r="D13" s="10">
        <v>62450</v>
      </c>
      <c r="E13" s="7" t="s">
        <v>27</v>
      </c>
      <c r="F13" s="7" t="s">
        <v>14</v>
      </c>
      <c r="G13" s="7" t="s">
        <v>15</v>
      </c>
      <c r="H13" s="11">
        <v>5</v>
      </c>
      <c r="I13" s="12">
        <f t="shared" si="4"/>
        <v>0.05</v>
      </c>
      <c r="J13" s="10">
        <v>10099.68</v>
      </c>
      <c r="K13" s="10">
        <f>D13*I13/20*8</f>
        <v>1249</v>
      </c>
      <c r="L13" s="14">
        <v>0.5</v>
      </c>
      <c r="O13" s="7"/>
      <c r="P13" s="8"/>
      <c r="Q13" s="9"/>
      <c r="R13" s="10"/>
      <c r="S13" s="7"/>
      <c r="T13" s="7"/>
      <c r="U13" s="7"/>
      <c r="V13" s="11"/>
      <c r="W13" s="12"/>
      <c r="X13" s="10"/>
      <c r="Y13" s="10"/>
    </row>
    <row r="14" spans="1:25" ht="15" x14ac:dyDescent="0.2">
      <c r="A14" s="7"/>
      <c r="B14" s="8">
        <v>44089</v>
      </c>
      <c r="C14" s="9">
        <v>20</v>
      </c>
      <c r="D14" s="10">
        <v>68950</v>
      </c>
      <c r="E14" s="7" t="s">
        <v>27</v>
      </c>
      <c r="F14" s="7" t="s">
        <v>29</v>
      </c>
      <c r="G14" s="7" t="s">
        <v>15</v>
      </c>
      <c r="H14" s="11">
        <v>14.25</v>
      </c>
      <c r="I14" s="12">
        <f t="shared" si="4"/>
        <v>0.14249999999999999</v>
      </c>
      <c r="J14" s="10"/>
      <c r="K14" s="10">
        <f>J14*I14*12/10</f>
        <v>0</v>
      </c>
      <c r="O14" s="7"/>
      <c r="P14" s="8">
        <v>44089</v>
      </c>
      <c r="Q14" s="9">
        <v>20</v>
      </c>
      <c r="R14" s="10">
        <v>68950</v>
      </c>
      <c r="S14" s="7" t="s">
        <v>27</v>
      </c>
      <c r="T14" s="7" t="s">
        <v>29</v>
      </c>
      <c r="U14" s="7" t="s">
        <v>15</v>
      </c>
      <c r="V14" s="11">
        <v>14.25</v>
      </c>
      <c r="W14" s="12">
        <f t="shared" ref="W14:W26" si="6">V14/100</f>
        <v>0.14249999999999999</v>
      </c>
      <c r="X14" s="10"/>
      <c r="Y14" s="10">
        <f>X14*W14*12/10</f>
        <v>0</v>
      </c>
    </row>
    <row r="15" spans="1:25" ht="15" x14ac:dyDescent="0.2">
      <c r="A15" s="7"/>
      <c r="B15" s="8">
        <v>44104</v>
      </c>
      <c r="C15" s="9">
        <v>20</v>
      </c>
      <c r="D15" s="10">
        <v>68950</v>
      </c>
      <c r="E15" s="7" t="s">
        <v>27</v>
      </c>
      <c r="F15" s="7" t="s">
        <v>29</v>
      </c>
      <c r="G15" s="7" t="s">
        <v>15</v>
      </c>
      <c r="H15" s="11">
        <v>14.25</v>
      </c>
      <c r="I15" s="12">
        <f t="shared" si="4"/>
        <v>0.14249999999999999</v>
      </c>
      <c r="J15" s="10">
        <f>3012.24*3</f>
        <v>9036.7199999999993</v>
      </c>
      <c r="K15" s="10">
        <v>515.09</v>
      </c>
      <c r="O15" s="7"/>
      <c r="P15" s="8">
        <v>44104</v>
      </c>
      <c r="Q15" s="9">
        <v>20</v>
      </c>
      <c r="R15" s="10">
        <v>68950</v>
      </c>
      <c r="S15" s="7" t="s">
        <v>27</v>
      </c>
      <c r="T15" s="7" t="s">
        <v>29</v>
      </c>
      <c r="U15" s="7" t="s">
        <v>15</v>
      </c>
      <c r="V15" s="11">
        <v>14.25</v>
      </c>
      <c r="W15" s="12">
        <f t="shared" si="6"/>
        <v>0.14249999999999999</v>
      </c>
      <c r="X15" s="10">
        <f>3012.24*3</f>
        <v>9036.7199999999993</v>
      </c>
      <c r="Y15" s="10">
        <v>515.09</v>
      </c>
    </row>
    <row r="16" spans="1:25" ht="15" x14ac:dyDescent="0.2">
      <c r="A16" s="7"/>
      <c r="B16" s="8">
        <v>44119</v>
      </c>
      <c r="C16" s="9">
        <v>20</v>
      </c>
      <c r="D16" s="10">
        <v>68950</v>
      </c>
      <c r="E16" s="7" t="s">
        <v>27</v>
      </c>
      <c r="F16" s="7" t="s">
        <v>29</v>
      </c>
      <c r="G16" s="7" t="s">
        <v>15</v>
      </c>
      <c r="H16" s="11">
        <v>14.25</v>
      </c>
      <c r="I16" s="12">
        <f t="shared" si="4"/>
        <v>0.14249999999999999</v>
      </c>
      <c r="J16" s="10"/>
      <c r="K16" s="10">
        <f t="shared" ref="K16:K21" si="7">J16*I16*12/10</f>
        <v>0</v>
      </c>
      <c r="O16" s="7"/>
      <c r="P16" s="8">
        <v>44119</v>
      </c>
      <c r="Q16" s="9">
        <v>20</v>
      </c>
      <c r="R16" s="10">
        <v>68950</v>
      </c>
      <c r="S16" s="7" t="s">
        <v>27</v>
      </c>
      <c r="T16" s="7" t="s">
        <v>29</v>
      </c>
      <c r="U16" s="7" t="s">
        <v>15</v>
      </c>
      <c r="V16" s="11">
        <v>14.25</v>
      </c>
      <c r="W16" s="12">
        <f t="shared" si="6"/>
        <v>0.14249999999999999</v>
      </c>
      <c r="X16" s="10"/>
      <c r="Y16" s="10">
        <f t="shared" ref="Y16:Y22" si="8">X16*W16*12/10</f>
        <v>0</v>
      </c>
    </row>
    <row r="17" spans="1:25" ht="15" x14ac:dyDescent="0.2">
      <c r="A17" s="7"/>
      <c r="B17" s="8">
        <v>44134</v>
      </c>
      <c r="C17" s="9">
        <v>20</v>
      </c>
      <c r="D17" s="10">
        <v>68950</v>
      </c>
      <c r="E17" s="7" t="s">
        <v>27</v>
      </c>
      <c r="F17" s="7" t="s">
        <v>29</v>
      </c>
      <c r="G17" s="7" t="s">
        <v>15</v>
      </c>
      <c r="H17" s="11">
        <v>14.25</v>
      </c>
      <c r="I17" s="12">
        <f t="shared" si="4"/>
        <v>0.14249999999999999</v>
      </c>
      <c r="J17" s="10">
        <v>3012.2400000000002</v>
      </c>
      <c r="K17" s="10">
        <f t="shared" si="7"/>
        <v>515.09303999999997</v>
      </c>
      <c r="O17" s="7"/>
      <c r="P17" s="8">
        <v>44134</v>
      </c>
      <c r="Q17" s="9">
        <v>20</v>
      </c>
      <c r="R17" s="10">
        <v>68950</v>
      </c>
      <c r="S17" s="7" t="s">
        <v>27</v>
      </c>
      <c r="T17" s="7" t="s">
        <v>29</v>
      </c>
      <c r="U17" s="7" t="s">
        <v>15</v>
      </c>
      <c r="V17" s="11">
        <v>14.25</v>
      </c>
      <c r="W17" s="12">
        <f t="shared" si="6"/>
        <v>0.14249999999999999</v>
      </c>
      <c r="X17" s="10">
        <v>3012.2400000000002</v>
      </c>
      <c r="Y17" s="10">
        <f t="shared" si="8"/>
        <v>515.09303999999997</v>
      </c>
    </row>
    <row r="18" spans="1:25" ht="15" x14ac:dyDescent="0.2">
      <c r="A18" s="7"/>
      <c r="B18" s="8">
        <v>44148</v>
      </c>
      <c r="C18" s="9">
        <v>20</v>
      </c>
      <c r="D18" s="10">
        <v>68950</v>
      </c>
      <c r="E18" s="7" t="s">
        <v>27</v>
      </c>
      <c r="F18" s="7" t="s">
        <v>29</v>
      </c>
      <c r="G18" s="7" t="s">
        <v>15</v>
      </c>
      <c r="H18" s="11">
        <v>14.25</v>
      </c>
      <c r="I18" s="12">
        <f t="shared" si="4"/>
        <v>0.14249999999999999</v>
      </c>
      <c r="J18" s="10"/>
      <c r="K18" s="10">
        <f t="shared" si="7"/>
        <v>0</v>
      </c>
      <c r="O18" s="7"/>
      <c r="P18" s="8">
        <v>44148</v>
      </c>
      <c r="Q18" s="9">
        <v>20</v>
      </c>
      <c r="R18" s="10">
        <v>68950</v>
      </c>
      <c r="S18" s="7" t="s">
        <v>27</v>
      </c>
      <c r="T18" s="7" t="s">
        <v>29</v>
      </c>
      <c r="U18" s="7" t="s">
        <v>15</v>
      </c>
      <c r="V18" s="11">
        <v>14.25</v>
      </c>
      <c r="W18" s="12">
        <f t="shared" si="6"/>
        <v>0.14249999999999999</v>
      </c>
      <c r="X18" s="10"/>
      <c r="Y18" s="10">
        <f t="shared" si="8"/>
        <v>0</v>
      </c>
    </row>
    <row r="19" spans="1:25" ht="15" x14ac:dyDescent="0.2">
      <c r="A19" s="7"/>
      <c r="B19" s="8">
        <v>44165</v>
      </c>
      <c r="C19" s="9">
        <v>20</v>
      </c>
      <c r="D19" s="10">
        <v>68950</v>
      </c>
      <c r="E19" s="7" t="s">
        <v>27</v>
      </c>
      <c r="F19" s="7" t="s">
        <v>29</v>
      </c>
      <c r="G19" s="7" t="s">
        <v>15</v>
      </c>
      <c r="H19" s="11">
        <v>14.25</v>
      </c>
      <c r="I19" s="12">
        <f t="shared" si="4"/>
        <v>0.14249999999999999</v>
      </c>
      <c r="J19" s="10">
        <v>3012.2400000000002</v>
      </c>
      <c r="K19" s="10">
        <f t="shared" si="7"/>
        <v>515.09303999999997</v>
      </c>
      <c r="O19" s="7"/>
      <c r="P19" s="8">
        <v>44165</v>
      </c>
      <c r="Q19" s="9">
        <v>20</v>
      </c>
      <c r="R19" s="10">
        <v>68950</v>
      </c>
      <c r="S19" s="7" t="s">
        <v>27</v>
      </c>
      <c r="T19" s="7" t="s">
        <v>29</v>
      </c>
      <c r="U19" s="7" t="s">
        <v>15</v>
      </c>
      <c r="V19" s="11">
        <v>14.25</v>
      </c>
      <c r="W19" s="12">
        <f t="shared" si="6"/>
        <v>0.14249999999999999</v>
      </c>
      <c r="X19" s="10">
        <v>3012.2400000000002</v>
      </c>
      <c r="Y19" s="10">
        <f t="shared" si="8"/>
        <v>515.09303999999997</v>
      </c>
    </row>
    <row r="20" spans="1:25" ht="15" x14ac:dyDescent="0.2">
      <c r="A20" s="7"/>
      <c r="B20" s="8">
        <v>44180</v>
      </c>
      <c r="C20" s="9">
        <v>20</v>
      </c>
      <c r="D20" s="10">
        <v>68950</v>
      </c>
      <c r="E20" s="7" t="s">
        <v>27</v>
      </c>
      <c r="F20" s="7" t="s">
        <v>29</v>
      </c>
      <c r="G20" s="7" t="s">
        <v>15</v>
      </c>
      <c r="H20" s="11">
        <v>14.25</v>
      </c>
      <c r="I20" s="12">
        <f t="shared" si="4"/>
        <v>0.14249999999999999</v>
      </c>
      <c r="J20" s="10"/>
      <c r="K20" s="10">
        <f t="shared" si="7"/>
        <v>0</v>
      </c>
      <c r="O20" s="7"/>
      <c r="P20" s="8">
        <v>44180</v>
      </c>
      <c r="Q20" s="9">
        <v>20</v>
      </c>
      <c r="R20" s="10">
        <v>68950</v>
      </c>
      <c r="S20" s="7" t="s">
        <v>27</v>
      </c>
      <c r="T20" s="7" t="s">
        <v>29</v>
      </c>
      <c r="U20" s="7" t="s">
        <v>15</v>
      </c>
      <c r="V20" s="11">
        <v>14.25</v>
      </c>
      <c r="W20" s="12">
        <f t="shared" si="6"/>
        <v>0.14249999999999999</v>
      </c>
      <c r="X20" s="10"/>
      <c r="Y20" s="10">
        <f t="shared" si="8"/>
        <v>0</v>
      </c>
    </row>
    <row r="21" spans="1:25" ht="15" x14ac:dyDescent="0.2">
      <c r="A21" s="7"/>
      <c r="B21" s="8">
        <v>44188</v>
      </c>
      <c r="C21" s="9">
        <v>20</v>
      </c>
      <c r="D21" s="10">
        <v>68950</v>
      </c>
      <c r="E21" s="7" t="s">
        <v>27</v>
      </c>
      <c r="F21" s="7" t="s">
        <v>29</v>
      </c>
      <c r="G21" s="7" t="s">
        <v>15</v>
      </c>
      <c r="H21" s="11">
        <v>14.25</v>
      </c>
      <c r="I21" s="12">
        <f t="shared" si="4"/>
        <v>0.14249999999999999</v>
      </c>
      <c r="J21" s="10">
        <v>3012.2400000000002</v>
      </c>
      <c r="K21" s="10">
        <f t="shared" si="7"/>
        <v>515.09303999999997</v>
      </c>
      <c r="L21" s="14">
        <v>0.5</v>
      </c>
      <c r="O21" s="7"/>
      <c r="P21" s="8">
        <v>44188</v>
      </c>
      <c r="Q21" s="9">
        <v>20</v>
      </c>
      <c r="R21" s="10">
        <v>68950</v>
      </c>
      <c r="S21" s="7" t="s">
        <v>27</v>
      </c>
      <c r="T21" s="7" t="s">
        <v>29</v>
      </c>
      <c r="U21" s="7" t="s">
        <v>15</v>
      </c>
      <c r="V21" s="11">
        <v>14.25</v>
      </c>
      <c r="W21" s="12">
        <f t="shared" si="6"/>
        <v>0.14249999999999999</v>
      </c>
      <c r="X21" s="10">
        <v>3012.2400000000002</v>
      </c>
      <c r="Y21" s="10">
        <f t="shared" si="8"/>
        <v>515.09303999999997</v>
      </c>
    </row>
    <row r="22" spans="1:25" ht="12.75" customHeight="1" x14ac:dyDescent="0.2">
      <c r="A22" s="7"/>
      <c r="B22" s="8">
        <v>44211</v>
      </c>
      <c r="C22" s="9">
        <v>20</v>
      </c>
      <c r="D22" s="10">
        <v>68950</v>
      </c>
      <c r="E22" s="7" t="s">
        <v>27</v>
      </c>
      <c r="F22" s="7" t="s">
        <v>14</v>
      </c>
      <c r="G22" s="7" t="s">
        <v>15</v>
      </c>
      <c r="H22" s="11">
        <v>5</v>
      </c>
      <c r="I22" s="12">
        <f t="shared" si="4"/>
        <v>0.05</v>
      </c>
      <c r="J22" s="10"/>
      <c r="K22" s="10">
        <f>D22*I22/20</f>
        <v>172.375</v>
      </c>
      <c r="O22" s="7"/>
      <c r="P22" s="8">
        <v>44211</v>
      </c>
      <c r="Q22" s="9">
        <v>20</v>
      </c>
      <c r="R22" s="10">
        <v>68950</v>
      </c>
      <c r="S22" s="7" t="s">
        <v>27</v>
      </c>
      <c r="T22" s="7" t="s">
        <v>33</v>
      </c>
      <c r="U22" s="7" t="s">
        <v>15</v>
      </c>
      <c r="V22" s="11">
        <v>14.25</v>
      </c>
      <c r="W22" s="12">
        <f t="shared" si="6"/>
        <v>0.14249999999999999</v>
      </c>
      <c r="X22" s="10">
        <f>2880.35*6</f>
        <v>17282.099999999999</v>
      </c>
      <c r="Y22" s="10">
        <f t="shared" si="8"/>
        <v>2955.2390999999998</v>
      </c>
    </row>
    <row r="23" spans="1:25" ht="12.75" customHeight="1" x14ac:dyDescent="0.2">
      <c r="A23" s="7"/>
      <c r="B23" s="8">
        <v>44225</v>
      </c>
      <c r="C23" s="9">
        <v>20</v>
      </c>
      <c r="D23" s="10">
        <v>68950</v>
      </c>
      <c r="E23" s="7" t="s">
        <v>27</v>
      </c>
      <c r="F23" s="7" t="s">
        <v>14</v>
      </c>
      <c r="G23" s="7" t="s">
        <v>15</v>
      </c>
      <c r="H23" s="11">
        <v>5</v>
      </c>
      <c r="I23" s="12">
        <f t="shared" si="4"/>
        <v>0.05</v>
      </c>
      <c r="J23" s="10">
        <v>2524.92</v>
      </c>
      <c r="K23" s="10">
        <f t="shared" ref="K23:K24" si="9">D23*I23/20</f>
        <v>172.375</v>
      </c>
      <c r="N23" s="13"/>
      <c r="O23" s="7"/>
      <c r="P23" s="8"/>
      <c r="Q23" s="9"/>
      <c r="R23" s="10"/>
      <c r="S23" s="7"/>
      <c r="T23" s="7"/>
      <c r="U23" s="7"/>
      <c r="V23" s="11"/>
      <c r="W23" s="12"/>
      <c r="X23" s="10"/>
      <c r="Y23" s="10"/>
    </row>
    <row r="24" spans="1:25" ht="12.75" customHeight="1" x14ac:dyDescent="0.2">
      <c r="A24" s="7"/>
      <c r="B24" s="8">
        <v>44239</v>
      </c>
      <c r="C24" s="9">
        <v>20</v>
      </c>
      <c r="D24" s="10">
        <v>68950</v>
      </c>
      <c r="E24" s="7" t="s">
        <v>27</v>
      </c>
      <c r="F24" s="7" t="s">
        <v>14</v>
      </c>
      <c r="G24" s="7" t="s">
        <v>15</v>
      </c>
      <c r="H24" s="11">
        <v>5</v>
      </c>
      <c r="I24" s="12">
        <f t="shared" si="4"/>
        <v>0.05</v>
      </c>
      <c r="J24" s="10">
        <v>2524.92</v>
      </c>
      <c r="K24" s="10">
        <f t="shared" si="9"/>
        <v>172.375</v>
      </c>
      <c r="O24" s="7"/>
      <c r="P24" s="8"/>
      <c r="Q24" s="9"/>
      <c r="R24" s="10"/>
      <c r="S24" s="7"/>
      <c r="T24" s="7"/>
      <c r="U24" s="7"/>
      <c r="V24" s="11"/>
      <c r="W24" s="12"/>
      <c r="X24" s="10"/>
      <c r="Y24" s="10"/>
    </row>
    <row r="25" spans="1:25" ht="12.75" customHeight="1" x14ac:dyDescent="0.2">
      <c r="A25" s="7"/>
      <c r="B25" s="8" t="s">
        <v>17</v>
      </c>
      <c r="C25" s="9">
        <v>20</v>
      </c>
      <c r="D25" s="10">
        <v>68950</v>
      </c>
      <c r="E25" s="7" t="s">
        <v>27</v>
      </c>
      <c r="F25" s="7" t="s">
        <v>14</v>
      </c>
      <c r="G25" s="7" t="s">
        <v>15</v>
      </c>
      <c r="H25" s="11">
        <v>5</v>
      </c>
      <c r="I25" s="12">
        <f t="shared" si="4"/>
        <v>0.05</v>
      </c>
      <c r="J25" s="10">
        <v>10099.68</v>
      </c>
      <c r="K25" s="10">
        <f>D25*I25/20*8</f>
        <v>1379</v>
      </c>
      <c r="L25" s="14">
        <v>0.5</v>
      </c>
      <c r="O25" s="7"/>
      <c r="P25" s="8"/>
      <c r="Q25" s="9"/>
      <c r="R25" s="10"/>
      <c r="S25" s="7"/>
      <c r="T25" s="7"/>
      <c r="U25" s="7"/>
      <c r="V25" s="11"/>
      <c r="W25" s="12"/>
      <c r="X25" s="10"/>
      <c r="Y25" s="10"/>
    </row>
    <row r="26" spans="1:25" ht="12.75" customHeight="1" x14ac:dyDescent="0.2">
      <c r="A26" s="7"/>
      <c r="B26" s="8">
        <v>44211</v>
      </c>
      <c r="C26" s="9">
        <v>24</v>
      </c>
      <c r="D26" s="10">
        <v>33069</v>
      </c>
      <c r="E26" s="7" t="s">
        <v>27</v>
      </c>
      <c r="F26" s="7" t="s">
        <v>14</v>
      </c>
      <c r="G26" s="7" t="s">
        <v>28</v>
      </c>
      <c r="H26" s="11">
        <v>3.3</v>
      </c>
      <c r="I26" s="12">
        <f t="shared" si="4"/>
        <v>3.3000000000000002E-2</v>
      </c>
      <c r="J26" s="10"/>
      <c r="K26" s="10">
        <f>D26*I26/24</f>
        <v>45.469875000000002</v>
      </c>
      <c r="O26" s="7"/>
      <c r="P26" s="8">
        <v>44211</v>
      </c>
      <c r="Q26" s="9">
        <v>24</v>
      </c>
      <c r="R26" s="10">
        <v>33069</v>
      </c>
      <c r="S26" s="7" t="s">
        <v>27</v>
      </c>
      <c r="T26" s="7" t="s">
        <v>33</v>
      </c>
      <c r="U26" s="7" t="s">
        <v>28</v>
      </c>
      <c r="V26" s="11">
        <v>3.75</v>
      </c>
      <c r="W26" s="12">
        <f t="shared" si="6"/>
        <v>3.7499999999999999E-2</v>
      </c>
      <c r="X26" s="10">
        <f>2880.35*6</f>
        <v>17282.099999999999</v>
      </c>
      <c r="Y26" s="10">
        <f>X26*W26*12/12</f>
        <v>648.0787499999999</v>
      </c>
    </row>
    <row r="27" spans="1:25" ht="12.75" customHeight="1" x14ac:dyDescent="0.2">
      <c r="A27" s="7"/>
      <c r="B27" s="8">
        <v>44225</v>
      </c>
      <c r="C27" s="9">
        <v>24</v>
      </c>
      <c r="D27" s="10">
        <v>33069</v>
      </c>
      <c r="E27" s="7" t="s">
        <v>27</v>
      </c>
      <c r="F27" s="7" t="s">
        <v>14</v>
      </c>
      <c r="G27" s="7" t="s">
        <v>28</v>
      </c>
      <c r="H27" s="11">
        <v>3.3</v>
      </c>
      <c r="I27" s="12">
        <f t="shared" si="4"/>
        <v>3.3000000000000002E-2</v>
      </c>
      <c r="J27" s="10">
        <v>2524.92</v>
      </c>
      <c r="K27" s="10">
        <f t="shared" ref="K27:K28" si="10">D27*I27/24</f>
        <v>45.469875000000002</v>
      </c>
      <c r="O27" s="7"/>
      <c r="P27" s="8"/>
      <c r="Q27" s="9"/>
      <c r="R27" s="10"/>
      <c r="S27" s="7"/>
      <c r="T27" s="7"/>
      <c r="U27" s="7"/>
      <c r="V27" s="11"/>
      <c r="W27" s="12"/>
      <c r="X27" s="10"/>
      <c r="Y27" s="10"/>
    </row>
    <row r="28" spans="1:25" ht="12.75" customHeight="1" x14ac:dyDescent="0.2">
      <c r="A28" s="7"/>
      <c r="B28" s="8">
        <v>44239</v>
      </c>
      <c r="C28" s="9">
        <v>24</v>
      </c>
      <c r="D28" s="10">
        <v>33069</v>
      </c>
      <c r="E28" s="7" t="s">
        <v>27</v>
      </c>
      <c r="F28" s="7" t="s">
        <v>14</v>
      </c>
      <c r="G28" s="7" t="s">
        <v>28</v>
      </c>
      <c r="H28" s="11">
        <v>3.3</v>
      </c>
      <c r="I28" s="12">
        <f t="shared" si="4"/>
        <v>3.3000000000000002E-2</v>
      </c>
      <c r="J28" s="10">
        <v>2524.92</v>
      </c>
      <c r="K28" s="10">
        <f t="shared" si="10"/>
        <v>45.469875000000002</v>
      </c>
      <c r="O28" s="7"/>
      <c r="P28" s="8"/>
      <c r="Q28" s="9"/>
      <c r="R28" s="10"/>
      <c r="S28" s="7"/>
      <c r="T28" s="7"/>
      <c r="U28" s="7"/>
      <c r="V28" s="11"/>
      <c r="W28" s="12"/>
      <c r="X28" s="10"/>
      <c r="Y28" s="10"/>
    </row>
    <row r="29" spans="1:25" ht="12.75" customHeight="1" x14ac:dyDescent="0.2">
      <c r="A29" s="7"/>
      <c r="B29" s="8" t="s">
        <v>17</v>
      </c>
      <c r="C29" s="9">
        <v>24</v>
      </c>
      <c r="D29" s="10">
        <v>33069</v>
      </c>
      <c r="E29" s="7" t="s">
        <v>27</v>
      </c>
      <c r="F29" s="7" t="s">
        <v>14</v>
      </c>
      <c r="G29" s="7" t="s">
        <v>28</v>
      </c>
      <c r="H29" s="11">
        <v>3.3</v>
      </c>
      <c r="I29" s="12">
        <f t="shared" si="4"/>
        <v>3.3000000000000002E-2</v>
      </c>
      <c r="J29" s="10">
        <v>10099.68</v>
      </c>
      <c r="K29" s="10">
        <f>D29*I29/24*8</f>
        <v>363.75900000000001</v>
      </c>
      <c r="L29" s="14">
        <v>1</v>
      </c>
      <c r="O29" s="7"/>
      <c r="P29" s="8"/>
      <c r="Q29" s="9"/>
      <c r="R29" s="10"/>
      <c r="S29" s="7"/>
      <c r="T29" s="7"/>
      <c r="U29" s="7"/>
      <c r="V29" s="11"/>
      <c r="W29" s="12"/>
      <c r="X29" s="10"/>
      <c r="Y29" s="10"/>
    </row>
    <row r="31" spans="1:25" ht="12.75" customHeight="1" thickBot="1" x14ac:dyDescent="0.25">
      <c r="J31" s="43"/>
      <c r="K31" s="43"/>
      <c r="X31" s="43"/>
      <c r="Y31" s="43"/>
    </row>
    <row r="32" spans="1:25" ht="12.75" customHeight="1" thickTop="1" x14ac:dyDescent="0.2">
      <c r="J32" s="36">
        <f>SUM(J2:J29)</f>
        <v>74992.199999999983</v>
      </c>
      <c r="K32" s="36">
        <f>SUM(K2:K29)</f>
        <v>7928.9783449999995</v>
      </c>
      <c r="X32" s="36">
        <f>SUM(X2:X29)</f>
        <v>80559.899999999994</v>
      </c>
      <c r="Y32" s="36">
        <f>SUM(Y2:Y29)</f>
        <v>9935.7927500000005</v>
      </c>
    </row>
    <row r="35" spans="11:25" ht="12.75" customHeight="1" x14ac:dyDescent="0.2">
      <c r="K35" s="39">
        <f>J32-K32</f>
        <v>67063.221654999987</v>
      </c>
      <c r="Y35" s="39">
        <f>X32-Y32</f>
        <v>70624.107250000001</v>
      </c>
    </row>
    <row r="38" spans="11:25" ht="12.75" customHeight="1" x14ac:dyDescent="0.2">
      <c r="R38" s="42">
        <f>Y35-K35</f>
        <v>3560.8855950000143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NJEHP - Single</vt:lpstr>
      <vt:lpstr>NJEHP - HW</vt:lpstr>
      <vt:lpstr>NJEHP _ 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Eleneth Reyes</dc:creator>
  <cp:lastModifiedBy>Microsoft Office User</cp:lastModifiedBy>
  <dcterms:created xsi:type="dcterms:W3CDTF">2021-03-01T17:56:12Z</dcterms:created>
  <dcterms:modified xsi:type="dcterms:W3CDTF">2021-03-04T20:14:16Z</dcterms:modified>
</cp:coreProperties>
</file>